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ražďovský\Desktop\"/>
    </mc:Choice>
  </mc:AlternateContent>
  <bookViews>
    <workbookView xWindow="0" yWindow="0" windowWidth="23040" windowHeight="8490" firstSheet="1" activeTab="7"/>
  </bookViews>
  <sheets>
    <sheet name="Benešov - Vlašim" sheetId="1" r:id="rId1"/>
    <sheet name="Benešov - Votice" sheetId="3" r:id="rId2"/>
    <sheet name="Benešov - Neveklov" sheetId="4" r:id="rId3"/>
    <sheet name="Benešov - Týnec" sheetId="5" r:id="rId4"/>
    <sheet name="Benešov - Čerčany" sheetId="6" r:id="rId5"/>
    <sheet name="Benešov - Sázava" sheetId="7" r:id="rId6"/>
    <sheet name="Benešov - Č.Šternberk" sheetId="8" r:id="rId7"/>
    <sheet name="shrnutí" sheetId="2" r:id="rId8"/>
    <sheet name="shrnutí 2" sheetId="9" r:id="rId9"/>
  </sheets>
  <definedNames>
    <definedName name="_xlnm._FilterDatabase" localSheetId="6" hidden="1">'Benešov - Č.Šternberk'!$A$2:$AF$2</definedName>
    <definedName name="_xlnm._FilterDatabase" localSheetId="4" hidden="1">'Benešov - Čerčany'!$A$2:$AF$16</definedName>
    <definedName name="_xlnm._FilterDatabase" localSheetId="2" hidden="1">'Benešov - Neveklov'!$A$2:$AF$22</definedName>
    <definedName name="_xlnm._FilterDatabase" localSheetId="5" hidden="1">'Benešov - Sázava'!$A$2:$AF$24</definedName>
    <definedName name="_xlnm._FilterDatabase" localSheetId="3" hidden="1">'Benešov - Týnec'!$A$2:$AF$17</definedName>
    <definedName name="_xlnm._FilterDatabase" localSheetId="0" hidden="1">'Benešov - Vlašim'!$A$2:$AF$27</definedName>
    <definedName name="_xlnm._FilterDatabase" localSheetId="1" hidden="1">'Benešov - Votice'!$A$2:$AF$20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9" l="1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D7" i="9"/>
  <c r="C7" i="9"/>
  <c r="B7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S32" i="9"/>
  <c r="Q32" i="9"/>
  <c r="P32" i="9"/>
  <c r="O32" i="9"/>
  <c r="N32" i="9"/>
  <c r="M32" i="9"/>
  <c r="L32" i="9"/>
  <c r="K32" i="9"/>
  <c r="J32" i="9"/>
  <c r="I32" i="9"/>
  <c r="H32" i="9"/>
  <c r="F32" i="9"/>
  <c r="D32" i="9"/>
  <c r="C32" i="9"/>
  <c r="S33" i="9"/>
  <c r="Q33" i="9"/>
  <c r="P33" i="9"/>
  <c r="O33" i="9"/>
  <c r="N33" i="9"/>
  <c r="M33" i="9"/>
  <c r="L33" i="9"/>
  <c r="K33" i="9"/>
  <c r="J33" i="9"/>
  <c r="I33" i="9"/>
  <c r="H33" i="9"/>
  <c r="F33" i="9"/>
  <c r="D33" i="9"/>
  <c r="C33" i="9"/>
  <c r="S34" i="9"/>
  <c r="Q34" i="9"/>
  <c r="P34" i="9"/>
  <c r="O34" i="9"/>
  <c r="N34" i="9"/>
  <c r="M34" i="9"/>
  <c r="L34" i="9"/>
  <c r="K34" i="9"/>
  <c r="J34" i="9"/>
  <c r="I34" i="9"/>
  <c r="H34" i="9"/>
  <c r="F34" i="9"/>
  <c r="D34" i="9"/>
  <c r="C34" i="9"/>
  <c r="S31" i="9"/>
  <c r="Q31" i="9"/>
  <c r="P31" i="9"/>
  <c r="O31" i="9"/>
  <c r="N31" i="9"/>
  <c r="M31" i="9"/>
  <c r="L31" i="9"/>
  <c r="K31" i="9"/>
  <c r="J31" i="9"/>
  <c r="I31" i="9"/>
  <c r="H31" i="9"/>
  <c r="F31" i="9"/>
  <c r="D31" i="9"/>
  <c r="C31" i="9"/>
  <c r="S4" i="9"/>
  <c r="Q4" i="9"/>
  <c r="P4" i="9"/>
  <c r="O4" i="9"/>
  <c r="N4" i="9"/>
  <c r="M4" i="9"/>
  <c r="L4" i="9"/>
  <c r="K4" i="9"/>
  <c r="J4" i="9"/>
  <c r="I4" i="9"/>
  <c r="H4" i="9"/>
  <c r="F4" i="9"/>
  <c r="D4" i="9"/>
  <c r="C4" i="9"/>
  <c r="S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S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S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S20" i="9"/>
  <c r="Q20" i="9"/>
  <c r="P20" i="9"/>
  <c r="O20" i="9"/>
  <c r="N20" i="9"/>
  <c r="M20" i="9"/>
  <c r="L20" i="9"/>
  <c r="K20" i="9"/>
  <c r="J20" i="9"/>
  <c r="I20" i="9"/>
  <c r="H20" i="9"/>
  <c r="F20" i="9"/>
  <c r="D20" i="9"/>
  <c r="C20" i="9"/>
  <c r="S22" i="9"/>
  <c r="Q22" i="9"/>
  <c r="P22" i="9"/>
  <c r="O22" i="9"/>
  <c r="N22" i="9"/>
  <c r="M22" i="9"/>
  <c r="L22" i="9"/>
  <c r="K22" i="9"/>
  <c r="J22" i="9"/>
  <c r="I22" i="9"/>
  <c r="H22" i="9"/>
  <c r="F22" i="9"/>
  <c r="D22" i="9"/>
  <c r="C22" i="9"/>
  <c r="AG3" i="8"/>
  <c r="AG10" i="7"/>
  <c r="AG9" i="7"/>
  <c r="AG3" i="7"/>
  <c r="AG13" i="6"/>
  <c r="AG6" i="6"/>
  <c r="E29" i="2" s="1"/>
  <c r="AG3" i="6"/>
  <c r="E28" i="2" s="1"/>
  <c r="AG12" i="5"/>
  <c r="AG6" i="5"/>
  <c r="AG19" i="3"/>
  <c r="E20" i="2"/>
  <c r="AG16" i="3"/>
  <c r="AG11" i="3"/>
  <c r="E16" i="2" s="1"/>
  <c r="AG4" i="3"/>
  <c r="E17" i="2" s="1"/>
  <c r="AG3" i="3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E7" i="9" s="1"/>
  <c r="AG3" i="4"/>
  <c r="E23" i="2"/>
  <c r="E22" i="2"/>
  <c r="E21" i="2"/>
  <c r="E35" i="2"/>
  <c r="E34" i="2"/>
  <c r="E33" i="2"/>
  <c r="E32" i="2"/>
  <c r="E31" i="2"/>
  <c r="E30" i="2"/>
  <c r="E27" i="2"/>
  <c r="E26" i="2"/>
  <c r="E25" i="2"/>
  <c r="E19" i="2"/>
  <c r="E18" i="2"/>
  <c r="E15" i="2"/>
  <c r="E14" i="2"/>
  <c r="H6" i="2"/>
  <c r="E8" i="2"/>
  <c r="E7" i="2"/>
  <c r="E6" i="2"/>
  <c r="AG19" i="1"/>
  <c r="E31" i="9" s="1"/>
  <c r="AG15" i="1"/>
  <c r="E34" i="9" s="1"/>
  <c r="AG14" i="1"/>
  <c r="E13" i="2" s="1"/>
  <c r="AG12" i="1"/>
  <c r="E12" i="2" s="1"/>
  <c r="AG8" i="1"/>
  <c r="E5" i="2" s="1"/>
  <c r="AG6" i="1"/>
  <c r="E9" i="2" s="1"/>
  <c r="AG3" i="1"/>
  <c r="E22" i="9" s="1"/>
  <c r="J6" i="1"/>
  <c r="G4" i="9" s="1"/>
  <c r="J6" i="6"/>
  <c r="AE6" i="5"/>
  <c r="AE3" i="5"/>
  <c r="R35" i="2"/>
  <c r="Q35" i="2"/>
  <c r="Q34" i="2"/>
  <c r="Q33" i="2"/>
  <c r="Q32" i="2"/>
  <c r="Q31" i="2"/>
  <c r="Q30" i="2"/>
  <c r="Q29" i="2"/>
  <c r="Q28" i="2"/>
  <c r="P35" i="2"/>
  <c r="P34" i="2"/>
  <c r="P33" i="2"/>
  <c r="P32" i="2"/>
  <c r="P31" i="2"/>
  <c r="P30" i="2"/>
  <c r="P29" i="2"/>
  <c r="P28" i="2"/>
  <c r="N28" i="2"/>
  <c r="O28" i="2"/>
  <c r="S28" i="2"/>
  <c r="N29" i="2"/>
  <c r="O29" i="2"/>
  <c r="S29" i="2"/>
  <c r="N30" i="2"/>
  <c r="O30" i="2"/>
  <c r="S30" i="2"/>
  <c r="N31" i="2"/>
  <c r="O31" i="2"/>
  <c r="S31" i="2"/>
  <c r="N32" i="2"/>
  <c r="O32" i="2"/>
  <c r="S32" i="2"/>
  <c r="N33" i="2"/>
  <c r="O33" i="2"/>
  <c r="S33" i="2"/>
  <c r="N34" i="2"/>
  <c r="O34" i="2"/>
  <c r="S34" i="2"/>
  <c r="N35" i="2"/>
  <c r="O35" i="2"/>
  <c r="S35" i="2"/>
  <c r="M35" i="2"/>
  <c r="M34" i="2"/>
  <c r="M33" i="2"/>
  <c r="M32" i="2"/>
  <c r="M31" i="2"/>
  <c r="M30" i="2"/>
  <c r="M29" i="2"/>
  <c r="M28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J35" i="2"/>
  <c r="J34" i="2"/>
  <c r="J33" i="2"/>
  <c r="J32" i="2"/>
  <c r="J31" i="2"/>
  <c r="J30" i="2"/>
  <c r="J29" i="2"/>
  <c r="J28" i="2"/>
  <c r="D28" i="2"/>
  <c r="F28" i="2"/>
  <c r="H28" i="2"/>
  <c r="I28" i="2"/>
  <c r="D29" i="2"/>
  <c r="F29" i="2"/>
  <c r="G29" i="2"/>
  <c r="H29" i="2"/>
  <c r="I29" i="2"/>
  <c r="D30" i="2"/>
  <c r="F30" i="2"/>
  <c r="H30" i="2"/>
  <c r="I30" i="2"/>
  <c r="D31" i="2"/>
  <c r="F31" i="2"/>
  <c r="G31" i="2"/>
  <c r="H31" i="2"/>
  <c r="I31" i="2"/>
  <c r="D32" i="2"/>
  <c r="F32" i="2"/>
  <c r="H32" i="2"/>
  <c r="I32" i="2"/>
  <c r="D33" i="2"/>
  <c r="F33" i="2"/>
  <c r="H33" i="2"/>
  <c r="I33" i="2"/>
  <c r="D34" i="2"/>
  <c r="F34" i="2"/>
  <c r="H34" i="2"/>
  <c r="I34" i="2"/>
  <c r="D35" i="2"/>
  <c r="F35" i="2"/>
  <c r="G35" i="2"/>
  <c r="H35" i="2"/>
  <c r="I35" i="2"/>
  <c r="C35" i="2"/>
  <c r="C34" i="2"/>
  <c r="C33" i="2"/>
  <c r="C32" i="2"/>
  <c r="C31" i="2"/>
  <c r="C30" i="2"/>
  <c r="C29" i="2"/>
  <c r="C28" i="2"/>
  <c r="B35" i="2"/>
  <c r="B33" i="2"/>
  <c r="B34" i="2"/>
  <c r="B32" i="2"/>
  <c r="B30" i="2"/>
  <c r="B31" i="2"/>
  <c r="B29" i="2"/>
  <c r="B28" i="2"/>
  <c r="S27" i="2"/>
  <c r="S26" i="2"/>
  <c r="S25" i="2"/>
  <c r="R26" i="2"/>
  <c r="Q25" i="2"/>
  <c r="Q26" i="2"/>
  <c r="Q27" i="2"/>
  <c r="P27" i="2"/>
  <c r="P26" i="2"/>
  <c r="P25" i="2"/>
  <c r="N25" i="2"/>
  <c r="O25" i="2"/>
  <c r="N26" i="2"/>
  <c r="O26" i="2"/>
  <c r="N27" i="2"/>
  <c r="O27" i="2"/>
  <c r="M27" i="2"/>
  <c r="M26" i="2"/>
  <c r="M25" i="2"/>
  <c r="K25" i="2"/>
  <c r="L25" i="2"/>
  <c r="K26" i="2"/>
  <c r="L26" i="2"/>
  <c r="K27" i="2"/>
  <c r="L27" i="2"/>
  <c r="J27" i="2"/>
  <c r="J26" i="2"/>
  <c r="J25" i="2"/>
  <c r="D25" i="2"/>
  <c r="F25" i="2"/>
  <c r="H25" i="2"/>
  <c r="I25" i="2"/>
  <c r="D26" i="2"/>
  <c r="F26" i="2"/>
  <c r="H26" i="2"/>
  <c r="I26" i="2"/>
  <c r="D27" i="2"/>
  <c r="F27" i="2"/>
  <c r="H27" i="2"/>
  <c r="I27" i="2"/>
  <c r="C27" i="2"/>
  <c r="C26" i="2"/>
  <c r="C25" i="2"/>
  <c r="B27" i="2"/>
  <c r="B26" i="2"/>
  <c r="B25" i="2"/>
  <c r="S24" i="2"/>
  <c r="S23" i="2"/>
  <c r="S22" i="2"/>
  <c r="S21" i="2"/>
  <c r="Q21" i="2"/>
  <c r="Q22" i="2"/>
  <c r="Q23" i="2"/>
  <c r="Q24" i="2"/>
  <c r="P24" i="2"/>
  <c r="P23" i="2"/>
  <c r="P22" i="2"/>
  <c r="P21" i="2"/>
  <c r="O24" i="2"/>
  <c r="O23" i="2"/>
  <c r="O22" i="2"/>
  <c r="O21" i="2"/>
  <c r="N24" i="2"/>
  <c r="N23" i="2"/>
  <c r="N22" i="2"/>
  <c r="N21" i="2"/>
  <c r="M24" i="2"/>
  <c r="M23" i="2"/>
  <c r="M22" i="2"/>
  <c r="M21" i="2"/>
  <c r="K21" i="2"/>
  <c r="L21" i="2"/>
  <c r="K22" i="2"/>
  <c r="L22" i="2"/>
  <c r="K23" i="2"/>
  <c r="L23" i="2"/>
  <c r="K24" i="2"/>
  <c r="L24" i="2"/>
  <c r="J24" i="2"/>
  <c r="J23" i="2"/>
  <c r="J22" i="2"/>
  <c r="J21" i="2"/>
  <c r="J8" i="4"/>
  <c r="G22" i="2" s="1"/>
  <c r="J3" i="4"/>
  <c r="G21" i="2" s="1"/>
  <c r="J11" i="4"/>
  <c r="G23" i="2" s="1"/>
  <c r="D21" i="2"/>
  <c r="F21" i="2"/>
  <c r="H21" i="2"/>
  <c r="I21" i="2"/>
  <c r="D22" i="2"/>
  <c r="F22" i="2"/>
  <c r="H22" i="2"/>
  <c r="I22" i="2"/>
  <c r="D23" i="2"/>
  <c r="F23" i="2"/>
  <c r="H23" i="2"/>
  <c r="I23" i="2"/>
  <c r="D24" i="2"/>
  <c r="F24" i="2"/>
  <c r="H24" i="2"/>
  <c r="I24" i="2"/>
  <c r="C24" i="2"/>
  <c r="C23" i="2"/>
  <c r="C22" i="2"/>
  <c r="C21" i="2"/>
  <c r="B22" i="2"/>
  <c r="B23" i="2"/>
  <c r="B24" i="2"/>
  <c r="B21" i="2"/>
  <c r="J6" i="5"/>
  <c r="G26" i="2" s="1"/>
  <c r="AE17" i="4"/>
  <c r="R24" i="2" s="1"/>
  <c r="J17" i="4"/>
  <c r="G24" i="2" s="1"/>
  <c r="AE11" i="4"/>
  <c r="R23" i="2" s="1"/>
  <c r="AE12" i="5"/>
  <c r="R27" i="2" s="1"/>
  <c r="G25" i="2"/>
  <c r="J12" i="5"/>
  <c r="G27" i="2" s="1"/>
  <c r="J3" i="8"/>
  <c r="E4" i="2" l="1"/>
  <c r="E11" i="2"/>
  <c r="E33" i="9"/>
  <c r="E10" i="2"/>
  <c r="E20" i="9"/>
  <c r="E4" i="9"/>
  <c r="E32" i="9"/>
  <c r="E24" i="2"/>
  <c r="AE15" i="6"/>
  <c r="R31" i="2" s="1"/>
  <c r="AE13" i="6" l="1"/>
  <c r="R30" i="2" s="1"/>
  <c r="J13" i="6"/>
  <c r="G30" i="2" s="1"/>
  <c r="AE6" i="6"/>
  <c r="R29" i="2" s="1"/>
  <c r="AE3" i="6"/>
  <c r="R28" i="2" s="1"/>
  <c r="J3" i="6"/>
  <c r="G28" i="2" s="1"/>
  <c r="J3" i="7"/>
  <c r="G32" i="2" s="1"/>
  <c r="AE9" i="7"/>
  <c r="R33" i="2" s="1"/>
  <c r="AE10" i="7"/>
  <c r="R34" i="2" s="1"/>
  <c r="AE3" i="7"/>
  <c r="R32" i="2" s="1"/>
  <c r="J9" i="7"/>
  <c r="G33" i="2" s="1"/>
  <c r="J10" i="7"/>
  <c r="G34" i="2" s="1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K3" i="7"/>
  <c r="Z22" i="1" l="1"/>
  <c r="Y22" i="1"/>
  <c r="Z19" i="1"/>
  <c r="Y19" i="1"/>
  <c r="X22" i="1"/>
  <c r="X19" i="1"/>
  <c r="R19" i="2" l="1"/>
  <c r="R20" i="2"/>
  <c r="R15" i="2"/>
  <c r="R16" i="2"/>
  <c r="R18" i="2"/>
  <c r="R17" i="2"/>
  <c r="R14" i="2"/>
  <c r="Q14" i="2"/>
  <c r="Q17" i="2"/>
  <c r="Q18" i="2"/>
  <c r="Q16" i="2"/>
  <c r="Q15" i="2"/>
  <c r="Q20" i="2"/>
  <c r="Q19" i="2"/>
  <c r="P19" i="2"/>
  <c r="P20" i="2"/>
  <c r="P15" i="2"/>
  <c r="P16" i="2"/>
  <c r="P18" i="2"/>
  <c r="P17" i="2"/>
  <c r="P14" i="2"/>
  <c r="S14" i="2"/>
  <c r="S17" i="2"/>
  <c r="S18" i="2"/>
  <c r="S16" i="2"/>
  <c r="S15" i="2"/>
  <c r="S20" i="2"/>
  <c r="S19" i="2"/>
  <c r="N14" i="2"/>
  <c r="O14" i="2"/>
  <c r="N17" i="2"/>
  <c r="O17" i="2"/>
  <c r="N18" i="2"/>
  <c r="O18" i="2"/>
  <c r="N16" i="2"/>
  <c r="O16" i="2"/>
  <c r="N15" i="2"/>
  <c r="O15" i="2"/>
  <c r="N20" i="2"/>
  <c r="O20" i="2"/>
  <c r="N19" i="2"/>
  <c r="O19" i="2"/>
  <c r="M19" i="2"/>
  <c r="M20" i="2"/>
  <c r="M15" i="2"/>
  <c r="M16" i="2"/>
  <c r="M18" i="2"/>
  <c r="M17" i="2"/>
  <c r="M14" i="2"/>
  <c r="K14" i="2"/>
  <c r="L14" i="2"/>
  <c r="K17" i="2"/>
  <c r="L17" i="2"/>
  <c r="K18" i="2"/>
  <c r="L18" i="2"/>
  <c r="K16" i="2"/>
  <c r="L16" i="2"/>
  <c r="K15" i="2"/>
  <c r="L15" i="2"/>
  <c r="K20" i="2"/>
  <c r="L20" i="2"/>
  <c r="K19" i="2"/>
  <c r="L19" i="2"/>
  <c r="J19" i="2"/>
  <c r="J20" i="2"/>
  <c r="J15" i="2"/>
  <c r="J16" i="2"/>
  <c r="J18" i="2"/>
  <c r="J17" i="2"/>
  <c r="J14" i="2"/>
  <c r="D14" i="2"/>
  <c r="F14" i="2"/>
  <c r="G14" i="2"/>
  <c r="H14" i="2"/>
  <c r="I14" i="2"/>
  <c r="D17" i="2"/>
  <c r="F17" i="2"/>
  <c r="H17" i="2"/>
  <c r="I17" i="2"/>
  <c r="D18" i="2"/>
  <c r="F18" i="2"/>
  <c r="H18" i="2"/>
  <c r="I18" i="2"/>
  <c r="D16" i="2"/>
  <c r="F16" i="2"/>
  <c r="G16" i="2"/>
  <c r="H16" i="2"/>
  <c r="I16" i="2"/>
  <c r="D15" i="2"/>
  <c r="F15" i="2"/>
  <c r="H15" i="2"/>
  <c r="I15" i="2"/>
  <c r="D20" i="2"/>
  <c r="F20" i="2"/>
  <c r="G20" i="2"/>
  <c r="H20" i="2"/>
  <c r="I20" i="2"/>
  <c r="D19" i="2"/>
  <c r="F19" i="2"/>
  <c r="G19" i="2"/>
  <c r="H19" i="2"/>
  <c r="I19" i="2"/>
  <c r="C19" i="2"/>
  <c r="C20" i="2"/>
  <c r="C15" i="2"/>
  <c r="C16" i="2"/>
  <c r="C18" i="2"/>
  <c r="C17" i="2"/>
  <c r="C14" i="2"/>
  <c r="B15" i="2"/>
  <c r="B20" i="2"/>
  <c r="B19" i="2"/>
  <c r="B17" i="2"/>
  <c r="B18" i="2"/>
  <c r="B16" i="2"/>
  <c r="B14" i="2"/>
  <c r="K4" i="2"/>
  <c r="L4" i="2"/>
  <c r="K9" i="2"/>
  <c r="L9" i="2"/>
  <c r="K5" i="2"/>
  <c r="L5" i="2"/>
  <c r="K12" i="2"/>
  <c r="L12" i="2"/>
  <c r="K6" i="2"/>
  <c r="L6" i="2"/>
  <c r="K10" i="2"/>
  <c r="L10" i="2"/>
  <c r="K13" i="2"/>
  <c r="L13" i="2"/>
  <c r="K11" i="2"/>
  <c r="L11" i="2"/>
  <c r="K7" i="2"/>
  <c r="L7" i="2"/>
  <c r="K8" i="2"/>
  <c r="L8" i="2"/>
  <c r="J8" i="2"/>
  <c r="J7" i="2"/>
  <c r="J11" i="2"/>
  <c r="J13" i="2"/>
  <c r="J10" i="2"/>
  <c r="J6" i="2"/>
  <c r="J12" i="2"/>
  <c r="J5" i="2"/>
  <c r="J9" i="2"/>
  <c r="I11" i="2"/>
  <c r="H11" i="2"/>
  <c r="J4" i="2"/>
  <c r="AE19" i="3"/>
  <c r="W3" i="1"/>
  <c r="J19" i="3"/>
  <c r="J16" i="3"/>
  <c r="G15" i="2" s="1"/>
  <c r="J11" i="3"/>
  <c r="G18" i="2"/>
  <c r="J4" i="3"/>
  <c r="G17" i="2" s="1"/>
  <c r="J3" i="3"/>
  <c r="J8" i="1"/>
  <c r="G20" i="9" s="1"/>
  <c r="G5" i="2"/>
  <c r="G6" i="2"/>
  <c r="G8" i="2"/>
  <c r="G7" i="2"/>
  <c r="J19" i="1"/>
  <c r="G31" i="9" s="1"/>
  <c r="J15" i="1"/>
  <c r="J14" i="1"/>
  <c r="J12" i="1"/>
  <c r="G9" i="2"/>
  <c r="J3" i="1"/>
  <c r="S7" i="2"/>
  <c r="Q7" i="2"/>
  <c r="P7" i="2"/>
  <c r="O7" i="2"/>
  <c r="N7" i="2"/>
  <c r="M7" i="2"/>
  <c r="I7" i="2"/>
  <c r="H7" i="2"/>
  <c r="F7" i="2"/>
  <c r="D7" i="2"/>
  <c r="C7" i="2"/>
  <c r="AE22" i="1"/>
  <c r="W22" i="1"/>
  <c r="W19" i="1"/>
  <c r="W16" i="1"/>
  <c r="W15" i="1"/>
  <c r="W14" i="1"/>
  <c r="W13" i="1"/>
  <c r="W12" i="1"/>
  <c r="W8" i="1"/>
  <c r="W6" i="1"/>
  <c r="Q10" i="2"/>
  <c r="P10" i="2"/>
  <c r="S10" i="2"/>
  <c r="O10" i="2"/>
  <c r="N10" i="2"/>
  <c r="M10" i="2"/>
  <c r="I10" i="2"/>
  <c r="H10" i="2"/>
  <c r="F10" i="2"/>
  <c r="D10" i="2"/>
  <c r="C10" i="2"/>
  <c r="AE19" i="1"/>
  <c r="AE8" i="4"/>
  <c r="R22" i="2" s="1"/>
  <c r="K8" i="4"/>
  <c r="AE3" i="4"/>
  <c r="R21" i="2" s="1"/>
  <c r="K3" i="4"/>
  <c r="K3" i="5"/>
  <c r="R25" i="2" s="1"/>
  <c r="K4" i="3"/>
  <c r="AE4" i="3" s="1"/>
  <c r="AE3" i="3"/>
  <c r="AE8" i="3"/>
  <c r="AE11" i="3"/>
  <c r="AE16" i="3"/>
  <c r="AE18" i="3"/>
  <c r="AE3" i="8"/>
  <c r="S6" i="2"/>
  <c r="S13" i="2"/>
  <c r="S11" i="2"/>
  <c r="S8" i="2"/>
  <c r="S12" i="2"/>
  <c r="S5" i="2"/>
  <c r="S9" i="2"/>
  <c r="S4" i="2"/>
  <c r="Q4" i="2"/>
  <c r="Q9" i="2"/>
  <c r="Q5" i="2"/>
  <c r="Q12" i="2"/>
  <c r="Q6" i="2"/>
  <c r="Q13" i="2"/>
  <c r="Q11" i="2"/>
  <c r="Q8" i="2"/>
  <c r="P6" i="2"/>
  <c r="P13" i="2"/>
  <c r="P11" i="2"/>
  <c r="P8" i="2"/>
  <c r="P12" i="2"/>
  <c r="P5" i="2"/>
  <c r="P9" i="2"/>
  <c r="P4" i="2"/>
  <c r="M4" i="2"/>
  <c r="N4" i="2"/>
  <c r="O4" i="2"/>
  <c r="M9" i="2"/>
  <c r="N9" i="2"/>
  <c r="O9" i="2"/>
  <c r="M5" i="2"/>
  <c r="N5" i="2"/>
  <c r="O5" i="2"/>
  <c r="M12" i="2"/>
  <c r="N12" i="2"/>
  <c r="O12" i="2"/>
  <c r="M6" i="2"/>
  <c r="N6" i="2"/>
  <c r="O6" i="2"/>
  <c r="M13" i="2"/>
  <c r="N13" i="2"/>
  <c r="O13" i="2"/>
  <c r="M11" i="2"/>
  <c r="N11" i="2"/>
  <c r="O11" i="2"/>
  <c r="M8" i="2"/>
  <c r="N8" i="2"/>
  <c r="O8" i="2"/>
  <c r="F4" i="2"/>
  <c r="F9" i="2"/>
  <c r="F5" i="2"/>
  <c r="F12" i="2"/>
  <c r="F6" i="2"/>
  <c r="F13" i="2"/>
  <c r="F11" i="2"/>
  <c r="F8" i="2"/>
  <c r="D4" i="2"/>
  <c r="D9" i="2"/>
  <c r="D5" i="2"/>
  <c r="D12" i="2"/>
  <c r="D6" i="2"/>
  <c r="D13" i="2"/>
  <c r="D11" i="2"/>
  <c r="D8" i="2"/>
  <c r="C11" i="2"/>
  <c r="H4" i="2"/>
  <c r="I4" i="2"/>
  <c r="H9" i="2"/>
  <c r="I9" i="2"/>
  <c r="H5" i="2"/>
  <c r="I5" i="2"/>
  <c r="H12" i="2"/>
  <c r="I12" i="2"/>
  <c r="I6" i="2"/>
  <c r="H13" i="2"/>
  <c r="I13" i="2"/>
  <c r="H8" i="2"/>
  <c r="I8" i="2"/>
  <c r="C13" i="2"/>
  <c r="C8" i="2"/>
  <c r="C6" i="2"/>
  <c r="C12" i="2"/>
  <c r="C5" i="2"/>
  <c r="C9" i="2"/>
  <c r="C4" i="2"/>
  <c r="AE16" i="1"/>
  <c r="AE15" i="1"/>
  <c r="AE14" i="1"/>
  <c r="AE13" i="1"/>
  <c r="AE12" i="1"/>
  <c r="AE8" i="1"/>
  <c r="AE6" i="1"/>
  <c r="AE3" i="1"/>
  <c r="G10" i="2" l="1"/>
  <c r="R7" i="2"/>
  <c r="R16" i="9"/>
  <c r="G4" i="2"/>
  <c r="G22" i="9"/>
  <c r="G11" i="2"/>
  <c r="G34" i="9"/>
  <c r="R9" i="2"/>
  <c r="R4" i="9"/>
  <c r="R13" i="2"/>
  <c r="R32" i="9"/>
  <c r="R10" i="2"/>
  <c r="R31" i="9"/>
  <c r="R5" i="2"/>
  <c r="R20" i="9"/>
  <c r="R11" i="2"/>
  <c r="R34" i="9"/>
  <c r="R12" i="2"/>
  <c r="R33" i="9"/>
  <c r="R8" i="2"/>
  <c r="R12" i="9"/>
  <c r="R4" i="2"/>
  <c r="R22" i="9"/>
  <c r="R6" i="2"/>
  <c r="R17" i="9"/>
  <c r="G12" i="2"/>
  <c r="G33" i="9"/>
  <c r="G13" i="2"/>
  <c r="G32" i="9"/>
  <c r="Z3" i="1"/>
  <c r="Y3" i="1"/>
  <c r="Z6" i="1"/>
  <c r="Y6" i="1"/>
  <c r="Z8" i="1"/>
  <c r="Y8" i="1"/>
  <c r="Y12" i="1"/>
  <c r="Z13" i="1"/>
  <c r="Y13" i="1"/>
  <c r="Y14" i="1"/>
  <c r="Z15" i="1"/>
  <c r="Y15" i="1"/>
  <c r="Z16" i="1"/>
  <c r="Y16" i="1"/>
  <c r="X16" i="1"/>
  <c r="X15" i="1"/>
  <c r="X13" i="1"/>
  <c r="X8" i="1"/>
  <c r="X6" i="1"/>
  <c r="X3" i="1"/>
  <c r="K15" i="1" l="1"/>
  <c r="K12" i="1"/>
  <c r="K6" i="1"/>
</calcChain>
</file>

<file path=xl/sharedStrings.xml><?xml version="1.0" encoding="utf-8"?>
<sst xmlns="http://schemas.openxmlformats.org/spreadsheetml/2006/main" count="1014" uniqueCount="287">
  <si>
    <t>linka</t>
  </si>
  <si>
    <t>počet tras</t>
  </si>
  <si>
    <t>spojů/den</t>
  </si>
  <si>
    <t>přes</t>
  </si>
  <si>
    <t>délka</t>
  </si>
  <si>
    <t>systém</t>
  </si>
  <si>
    <t>SID</t>
  </si>
  <si>
    <t>E09</t>
  </si>
  <si>
    <t>Vlašim</t>
  </si>
  <si>
    <t>Benešov</t>
  </si>
  <si>
    <t>počet spojů za den, oba směry</t>
  </si>
  <si>
    <t>Vlašim - Benešov (full)</t>
  </si>
  <si>
    <t>délka [km]</t>
  </si>
  <si>
    <t>1+1</t>
  </si>
  <si>
    <t>Bílkovice - Benešov</t>
  </si>
  <si>
    <t>varianta trasy</t>
  </si>
  <si>
    <t>2+1</t>
  </si>
  <si>
    <t>Chotýšany - Vlašim</t>
  </si>
  <si>
    <t>E11</t>
  </si>
  <si>
    <t>Chotýšany</t>
  </si>
  <si>
    <t>Bílkovice, Chotýšany</t>
  </si>
  <si>
    <t>víkend</t>
  </si>
  <si>
    <t>ne</t>
  </si>
  <si>
    <t>ano</t>
  </si>
  <si>
    <t>spojů/den (víkend)</t>
  </si>
  <si>
    <t>4/6 (so/ne)</t>
  </si>
  <si>
    <t>Benešov - Vlašim</t>
  </si>
  <si>
    <t>Benešov - Vlašim*</t>
  </si>
  <si>
    <t>*během trasy nezastavuje - (VL-BN 5.30)</t>
  </si>
  <si>
    <t>E13</t>
  </si>
  <si>
    <t>Divišov</t>
  </si>
  <si>
    <t>2/4 (so/ne)</t>
  </si>
  <si>
    <t>Divišov - Vlašim</t>
  </si>
  <si>
    <t>Divišov - Benešov</t>
  </si>
  <si>
    <t>0/1 so/ne</t>
  </si>
  <si>
    <t>1/1 so/ne</t>
  </si>
  <si>
    <t>Bílkovice - Divišov</t>
  </si>
  <si>
    <t>E15</t>
  </si>
  <si>
    <t>odkud (v úseku)</t>
  </si>
  <si>
    <t>kam (v úseku)</t>
  </si>
  <si>
    <t>2/2 so/ne</t>
  </si>
  <si>
    <t xml:space="preserve">Vlašim - Benešov </t>
  </si>
  <si>
    <t>E16</t>
  </si>
  <si>
    <t>Louňovice p/Blaníkem</t>
  </si>
  <si>
    <t>Veliš, Postupice</t>
  </si>
  <si>
    <t>0/2 so/ne</t>
  </si>
  <si>
    <t>Louňovice p/B - Benešov</t>
  </si>
  <si>
    <t>E18</t>
  </si>
  <si>
    <t>E20</t>
  </si>
  <si>
    <t>Chotýšany, Struhařov</t>
  </si>
  <si>
    <t>E58</t>
  </si>
  <si>
    <t>Postupice</t>
  </si>
  <si>
    <t>Struhařov, Postupice, Popovice</t>
  </si>
  <si>
    <t>Benešov - Postupice</t>
  </si>
  <si>
    <t>Benešov - Popovice</t>
  </si>
  <si>
    <t>Benešov - Struhařov, Pecínov</t>
  </si>
  <si>
    <t>* stejná trasa, jen pokaždé jinak staví</t>
  </si>
  <si>
    <t>Vlašim - Benešov</t>
  </si>
  <si>
    <t>2/8 so/ne</t>
  </si>
  <si>
    <t>označení</t>
  </si>
  <si>
    <t>poznámka</t>
  </si>
  <si>
    <t>PK</t>
  </si>
  <si>
    <t>I</t>
  </si>
  <si>
    <t>II</t>
  </si>
  <si>
    <t>III</t>
  </si>
  <si>
    <t>převaha</t>
  </si>
  <si>
    <t>součet obyvatel s přístupem k lince (mimo BN, VL)</t>
  </si>
  <si>
    <t>pravidelná dojížďka do VL (z obcí po lince)</t>
  </si>
  <si>
    <t>pravidelná dojížďka do BN, PHY (z obcí po lince)</t>
  </si>
  <si>
    <t>*114 Divišov - PHA není přes BN kratší</t>
  </si>
  <si>
    <t>kolikrát</t>
  </si>
  <si>
    <t xml:space="preserve">křižuje vlak v trase? </t>
  </si>
  <si>
    <t>typ</t>
  </si>
  <si>
    <t>částečně páteřní</t>
  </si>
  <si>
    <t>doplňková</t>
  </si>
  <si>
    <t>páteřní pomalá</t>
  </si>
  <si>
    <t>páteřní rychlá</t>
  </si>
  <si>
    <t>doba jízdy (full nebo nejčastější)</t>
  </si>
  <si>
    <t>x</t>
  </si>
  <si>
    <t>bezbariérové</t>
  </si>
  <si>
    <t>bariéry_help</t>
  </si>
  <si>
    <t>délka trasy</t>
  </si>
  <si>
    <t>doba jízdy</t>
  </si>
  <si>
    <t>počet spojů</t>
  </si>
  <si>
    <t>víkendy</t>
  </si>
  <si>
    <t>obyvatele po trase</t>
  </si>
  <si>
    <t>vlak</t>
  </si>
  <si>
    <t>počet vlaků</t>
  </si>
  <si>
    <t>dojížďka po trase do BN</t>
  </si>
  <si>
    <t>dojížďka po trase jinam</t>
  </si>
  <si>
    <t>E50</t>
  </si>
  <si>
    <t>Votice</t>
  </si>
  <si>
    <t>Bystřice</t>
  </si>
  <si>
    <t>2/0 so/ne</t>
  </si>
  <si>
    <t>Benešov - Votice (SedlecPrčice)</t>
  </si>
  <si>
    <t>8+9</t>
  </si>
  <si>
    <t>E70</t>
  </si>
  <si>
    <t>Jankov</t>
  </si>
  <si>
    <t>Benešov - Bystřice,Opřetice - Votice</t>
  </si>
  <si>
    <t>Drachkov-Olbramovice-Votice</t>
  </si>
  <si>
    <t>Benešov-Vrch.J-Votice</t>
  </si>
  <si>
    <t>Benešov-Drachkov</t>
  </si>
  <si>
    <t>4+5</t>
  </si>
  <si>
    <t>5+4</t>
  </si>
  <si>
    <t>hn</t>
  </si>
  <si>
    <t>or</t>
  </si>
  <si>
    <t>mo</t>
  </si>
  <si>
    <t>4+4</t>
  </si>
  <si>
    <t>z</t>
  </si>
  <si>
    <t>5+5</t>
  </si>
  <si>
    <t>2+0</t>
  </si>
  <si>
    <t>E72</t>
  </si>
  <si>
    <t>Jankov,Odlochovice</t>
  </si>
  <si>
    <t>4/0 so/ne</t>
  </si>
  <si>
    <t>Mokrá Lhota-Bystřice</t>
  </si>
  <si>
    <t>Benešov-Bystřice</t>
  </si>
  <si>
    <t>1+2</t>
  </si>
  <si>
    <t>Benešov-Odlochovice</t>
  </si>
  <si>
    <t>4+3</t>
  </si>
  <si>
    <t>E92</t>
  </si>
  <si>
    <t xml:space="preserve">Miličín </t>
  </si>
  <si>
    <t>Zvěstov</t>
  </si>
  <si>
    <t>0/4 so/ne</t>
  </si>
  <si>
    <t>Miličín-Benešov</t>
  </si>
  <si>
    <t>2+2</t>
  </si>
  <si>
    <t>fia</t>
  </si>
  <si>
    <t>Zvěstov-Benešov</t>
  </si>
  <si>
    <t>červ</t>
  </si>
  <si>
    <t>SedlecPrčice-Benešov</t>
  </si>
  <si>
    <t>0/2</t>
  </si>
  <si>
    <t>Votice-Benešov</t>
  </si>
  <si>
    <t>0/1</t>
  </si>
  <si>
    <t>zel</t>
  </si>
  <si>
    <t>Heřmaničky-Benešov</t>
  </si>
  <si>
    <t>0+1</t>
  </si>
  <si>
    <t>růž</t>
  </si>
  <si>
    <t>E94</t>
  </si>
  <si>
    <t>Neustupov</t>
  </si>
  <si>
    <t>Neustupov-Benešov</t>
  </si>
  <si>
    <t>Neustupov-Votice</t>
  </si>
  <si>
    <t>3+3</t>
  </si>
  <si>
    <t>PID</t>
  </si>
  <si>
    <t>Štěchovice</t>
  </si>
  <si>
    <t>Netvořice</t>
  </si>
  <si>
    <t>10/10 so/ne</t>
  </si>
  <si>
    <t>Benešov-Netvořice</t>
  </si>
  <si>
    <t>Netvořice-Štěchovice</t>
  </si>
  <si>
    <t>Benešov-Štěchovice</t>
  </si>
  <si>
    <t>5+6</t>
  </si>
  <si>
    <t>4/4 so/ne</t>
  </si>
  <si>
    <t>Křečovice</t>
  </si>
  <si>
    <t>Neveklov</t>
  </si>
  <si>
    <t>Neveklov-Křečovice</t>
  </si>
  <si>
    <t>Neveklov-Křečovice, Nahoruby</t>
  </si>
  <si>
    <t>Benešov-Živohošť</t>
  </si>
  <si>
    <t>Benešov-Křečovice</t>
  </si>
  <si>
    <t>modr</t>
  </si>
  <si>
    <t>Benešov-Neveklov</t>
  </si>
  <si>
    <t>1+0</t>
  </si>
  <si>
    <t>7+8</t>
  </si>
  <si>
    <t>8/8 so/ne</t>
  </si>
  <si>
    <t>4+2</t>
  </si>
  <si>
    <t>Maršovice,Strážovice</t>
  </si>
  <si>
    <t>Strážovice-Neveklov</t>
  </si>
  <si>
    <t>tělová</t>
  </si>
  <si>
    <t>Benešov-Maršovice</t>
  </si>
  <si>
    <t>6+6</t>
  </si>
  <si>
    <t>D12</t>
  </si>
  <si>
    <t>SID?</t>
  </si>
  <si>
    <t>Příbram</t>
  </si>
  <si>
    <t>Sedlčany</t>
  </si>
  <si>
    <t xml:space="preserve">0/2 </t>
  </si>
  <si>
    <t>Příbram-Benešov</t>
  </si>
  <si>
    <t>jede jen pá a ne</t>
  </si>
  <si>
    <t>E17</t>
  </si>
  <si>
    <t>Načeradec</t>
  </si>
  <si>
    <t>2/0</t>
  </si>
  <si>
    <t>Načeradec-Benešov</t>
  </si>
  <si>
    <t>Pacov/Lukavec-BN</t>
  </si>
  <si>
    <t>34+</t>
  </si>
  <si>
    <t>3/2 so/ne</t>
  </si>
  <si>
    <t>5/4 so/ne</t>
  </si>
  <si>
    <t>?</t>
  </si>
  <si>
    <t>Louňovie p/Blaníkem</t>
  </si>
  <si>
    <t>4/2 so/ne</t>
  </si>
  <si>
    <t>Miličín - Olbramovice (žst)</t>
  </si>
  <si>
    <t>1/0</t>
  </si>
  <si>
    <t>pro hlavní spojení</t>
  </si>
  <si>
    <t>auto</t>
  </si>
  <si>
    <t>jízda vůči autu</t>
  </si>
  <si>
    <t>porovnání s autem</t>
  </si>
  <si>
    <t>srovnání s autem</t>
  </si>
  <si>
    <t>I.tř</t>
  </si>
  <si>
    <t>II.tř</t>
  </si>
  <si>
    <t>III.tř</t>
  </si>
  <si>
    <t>PK [%]</t>
  </si>
  <si>
    <t>BENEŠOV - VLAŠIM</t>
  </si>
  <si>
    <t>BENEŠOV - VOTICE</t>
  </si>
  <si>
    <t>E63</t>
  </si>
  <si>
    <t>Sázava</t>
  </si>
  <si>
    <t>Chocerady</t>
  </si>
  <si>
    <t>Benešov - Chocerady</t>
  </si>
  <si>
    <t>Benešov - Choratice</t>
  </si>
  <si>
    <t>Benešov - Kozmice</t>
  </si>
  <si>
    <t>Benešov - Teplýšovice</t>
  </si>
  <si>
    <t>Benešov - Sázava</t>
  </si>
  <si>
    <t>Benešov - Ostředek</t>
  </si>
  <si>
    <t>žl</t>
  </si>
  <si>
    <t>čern</t>
  </si>
  <si>
    <t>srování s autem</t>
  </si>
  <si>
    <t>E64</t>
  </si>
  <si>
    <t>Kozmice</t>
  </si>
  <si>
    <t>E66</t>
  </si>
  <si>
    <t>Čerčany</t>
  </si>
  <si>
    <t>Přestavlky</t>
  </si>
  <si>
    <t>Benešov - Čerčany</t>
  </si>
  <si>
    <t>Vranov - Čerčany</t>
  </si>
  <si>
    <t>Benešov - Soběhrdy, Meziboří</t>
  </si>
  <si>
    <t>E67</t>
  </si>
  <si>
    <t>Ostředek</t>
  </si>
  <si>
    <t>Čerčany, Chocerady</t>
  </si>
  <si>
    <t>Čerčany - Chocerady</t>
  </si>
  <si>
    <t>Chocerady - Ostředek</t>
  </si>
  <si>
    <t>mod</t>
  </si>
  <si>
    <t>Čerčany - Vranov</t>
  </si>
  <si>
    <t>Vodslivy - Ostředek</t>
  </si>
  <si>
    <t>Čerčany - Ostředek</t>
  </si>
  <si>
    <t>Benešov - Vranov</t>
  </si>
  <si>
    <t>E68</t>
  </si>
  <si>
    <t>Čakov</t>
  </si>
  <si>
    <t>Benešov - Čakov</t>
  </si>
  <si>
    <t>7+7</t>
  </si>
  <si>
    <t>E86</t>
  </si>
  <si>
    <t>Pyšely</t>
  </si>
  <si>
    <t>Benešov - Pyšely</t>
  </si>
  <si>
    <t>Čerčany - Pyšely</t>
  </si>
  <si>
    <t>E87</t>
  </si>
  <si>
    <t>Nespeky</t>
  </si>
  <si>
    <t>Benešov - Nespeky</t>
  </si>
  <si>
    <t>E91</t>
  </si>
  <si>
    <t xml:space="preserve">Šternberk - Benešov </t>
  </si>
  <si>
    <t>Česká Šternberk</t>
  </si>
  <si>
    <t>Jílové u Prahy</t>
  </si>
  <si>
    <t>Týnec n/S</t>
  </si>
  <si>
    <t>Týnec n/S, Netvořice</t>
  </si>
  <si>
    <t>srovnání s aute</t>
  </si>
  <si>
    <t>Benešov - Týnec</t>
  </si>
  <si>
    <t>Benešov - Neveklov</t>
  </si>
  <si>
    <t>Týnec - Neveklov</t>
  </si>
  <si>
    <t>Netvořice - Neveklov</t>
  </si>
  <si>
    <t>Benešov - Netvořice</t>
  </si>
  <si>
    <t>3/3 so/ne</t>
  </si>
  <si>
    <t>2+3</t>
  </si>
  <si>
    <t>3+2</t>
  </si>
  <si>
    <t>7/7 so/ne</t>
  </si>
  <si>
    <t>Benešov - Lešany</t>
  </si>
  <si>
    <t>Rabyně</t>
  </si>
  <si>
    <t>Jablonná - Rabyně</t>
  </si>
  <si>
    <t>Benešov - Jablonná</t>
  </si>
  <si>
    <t>Neveklov - Jablonná</t>
  </si>
  <si>
    <t>Benešov - Rabyně</t>
  </si>
  <si>
    <t>4+6</t>
  </si>
  <si>
    <t>6/6 so/ne</t>
  </si>
  <si>
    <t>Neveklov - Rabyně</t>
  </si>
  <si>
    <t>Benešov - Jílové</t>
  </si>
  <si>
    <t>Týnec - Jílové</t>
  </si>
  <si>
    <t>Krhanice - Jílové</t>
  </si>
  <si>
    <t>3++O+P15</t>
  </si>
  <si>
    <t>Benešov - Krhanice</t>
  </si>
  <si>
    <t>Benešov - Chlístov</t>
  </si>
  <si>
    <t>11+11</t>
  </si>
  <si>
    <t>11+10</t>
  </si>
  <si>
    <t>13/13 so/ne</t>
  </si>
  <si>
    <t>2+4</t>
  </si>
  <si>
    <t>délka trasy vůči nejkratší</t>
  </si>
  <si>
    <t>BENEŠOV - NEVEKLOV</t>
  </si>
  <si>
    <t>BENEŠOV - TÝNEC</t>
  </si>
  <si>
    <t>BENEŠOV - ČERČANY</t>
  </si>
  <si>
    <t>BENEŠOV - SÁZAVA</t>
  </si>
  <si>
    <t>BENEŠOV - Č.ŠT</t>
  </si>
  <si>
    <t>15/15</t>
  </si>
  <si>
    <t>délka trasy oproti nejkratší</t>
  </si>
  <si>
    <t>vzdálenost</t>
  </si>
  <si>
    <t>VZDÁLENOST</t>
  </si>
  <si>
    <t>Týnec</t>
  </si>
  <si>
    <t>Šternberk</t>
  </si>
  <si>
    <t>relace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</si>
</sst>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6" fontId="0" fillId="0" borderId="0" xfId="0" applyNumberFormat="1"/>
    <xf numFmtId="0" fontId="0" fillId="0" borderId="0" xfId="0" applyAlignment="1">
      <alignment horizontal="left"/>
    </xf>
    <xf numFmtId="9" fontId="0" fillId="0" borderId="0" xfId="1" applyFon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wrapText="1"/>
    </xf>
    <xf numFmtId="9" fontId="0" fillId="0" borderId="0" xfId="1" applyFont="1" applyFill="1"/>
    <xf numFmtId="0" fontId="0" fillId="0" borderId="0" xfId="0" applyNumberFormat="1"/>
    <xf numFmtId="0" fontId="0" fillId="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9" fontId="0" fillId="0" borderId="0" xfId="1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9" fontId="0" fillId="0" borderId="0" xfId="0" applyNumberFormat="1" applyFill="1"/>
    <xf numFmtId="0" fontId="0" fillId="0" borderId="1" xfId="0" applyFill="1" applyBorder="1"/>
    <xf numFmtId="9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9" fontId="2" fillId="0" borderId="0" xfId="1" applyFont="1" applyFill="1" applyAlignment="1">
      <alignment horizontal="right"/>
    </xf>
    <xf numFmtId="9" fontId="2" fillId="0" borderId="0" xfId="1" applyFont="1" applyFill="1"/>
    <xf numFmtId="9" fontId="0" fillId="0" borderId="0" xfId="0" applyNumberFormat="1" applyFill="1" applyAlignment="1">
      <alignment horizontal="right"/>
    </xf>
    <xf numFmtId="9" fontId="0" fillId="0" borderId="1" xfId="0" applyNumberFormat="1" applyFill="1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9" fontId="0" fillId="0" borderId="0" xfId="0" applyNumberFormat="1" applyFill="1" applyBorder="1" applyAlignment="1">
      <alignment horizontal="right"/>
    </xf>
    <xf numFmtId="9" fontId="0" fillId="0" borderId="0" xfId="1" applyFont="1" applyFill="1" applyBorder="1" applyAlignment="1">
      <alignment horizontal="right"/>
    </xf>
    <xf numFmtId="9" fontId="0" fillId="0" borderId="0" xfId="0" applyNumberForma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textRotation="90" wrapText="1"/>
    </xf>
    <xf numFmtId="0" fontId="0" fillId="0" borderId="0" xfId="0" applyAlignment="1">
      <alignment vertical="center" textRotation="90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9" fontId="0" fillId="2" borderId="0" xfId="1" applyFont="1" applyFill="1" applyBorder="1" applyAlignment="1">
      <alignment horizontal="right"/>
    </xf>
    <xf numFmtId="9" fontId="0" fillId="2" borderId="0" xfId="0" applyNumberFormat="1" applyFill="1" applyBorder="1"/>
    <xf numFmtId="9" fontId="0" fillId="2" borderId="0" xfId="0" applyNumberFormat="1" applyFill="1" applyBorder="1" applyAlignment="1">
      <alignment horizontal="right"/>
    </xf>
    <xf numFmtId="0" fontId="0" fillId="4" borderId="0" xfId="0" applyFill="1" applyBorder="1"/>
    <xf numFmtId="0" fontId="0" fillId="4" borderId="0" xfId="0" applyFill="1" applyBorder="1" applyAlignment="1">
      <alignment horizontal="right"/>
    </xf>
    <xf numFmtId="9" fontId="0" fillId="4" borderId="0" xfId="0" applyNumberFormat="1" applyFill="1" applyBorder="1" applyAlignment="1">
      <alignment horizontal="right"/>
    </xf>
    <xf numFmtId="9" fontId="0" fillId="4" borderId="0" xfId="1" applyFont="1" applyFill="1" applyBorder="1" applyAlignment="1">
      <alignment horizontal="right"/>
    </xf>
    <xf numFmtId="9" fontId="0" fillId="4" borderId="0" xfId="0" applyNumberFormat="1" applyFill="1" applyBorder="1"/>
    <xf numFmtId="0" fontId="0" fillId="4" borderId="0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9" fontId="0" fillId="3" borderId="0" xfId="0" applyNumberFormat="1" applyFill="1" applyBorder="1" applyAlignment="1">
      <alignment horizontal="right"/>
    </xf>
    <xf numFmtId="9" fontId="0" fillId="3" borderId="0" xfId="1" applyFont="1" applyFill="1" applyBorder="1" applyAlignment="1">
      <alignment horizontal="right"/>
    </xf>
    <xf numFmtId="9" fontId="0" fillId="3" borderId="0" xfId="0" applyNumberFormat="1" applyFill="1" applyBorder="1"/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center" textRotation="90" wrapText="1"/>
    </xf>
    <xf numFmtId="0" fontId="0" fillId="0" borderId="0" xfId="0" applyAlignment="1">
      <alignment horizontal="center" vertical="center" textRotation="9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7"/>
  <sheetViews>
    <sheetView workbookViewId="0">
      <pane xSplit="1" topLeftCell="C1" activePane="topRight" state="frozen"/>
      <selection pane="topRight"/>
    </sheetView>
  </sheetViews>
  <sheetFormatPr defaultRowHeight="15" x14ac:dyDescent="0.25"/>
  <cols>
    <col min="3" max="11" width="12.28515625" customWidth="1"/>
    <col min="12" max="12" width="19.28515625" customWidth="1"/>
    <col min="13" max="13" width="12.28515625" customWidth="1"/>
    <col min="14" max="14" width="18.85546875" customWidth="1"/>
    <col min="15" max="15" width="12.28515625" customWidth="1"/>
    <col min="19" max="19" width="34.7109375" customWidth="1"/>
    <col min="20" max="20" width="12.140625" customWidth="1"/>
    <col min="24" max="24" width="16.28515625" customWidth="1"/>
    <col min="25" max="26" width="13.5703125" customWidth="1"/>
    <col min="30" max="30" width="15.28515625" customWidth="1"/>
    <col min="32" max="32" width="11.5703125" customWidth="1"/>
    <col min="33" max="33" width="11.28515625" bestFit="1" customWidth="1"/>
  </cols>
  <sheetData>
    <row r="1" spans="1:33" x14ac:dyDescent="0.25">
      <c r="T1" s="58" t="s">
        <v>61</v>
      </c>
      <c r="U1" s="58"/>
      <c r="V1" s="58"/>
    </row>
    <row r="2" spans="1:33" ht="60" x14ac:dyDescent="0.25">
      <c r="A2" s="1" t="s">
        <v>59</v>
      </c>
      <c r="B2" t="s">
        <v>0</v>
      </c>
      <c r="C2" t="s">
        <v>5</v>
      </c>
      <c r="D2" t="s">
        <v>38</v>
      </c>
      <c r="E2" t="s">
        <v>39</v>
      </c>
      <c r="F2" t="s">
        <v>3</v>
      </c>
      <c r="G2" s="1" t="s">
        <v>1</v>
      </c>
      <c r="H2" t="s">
        <v>4</v>
      </c>
      <c r="I2" t="s">
        <v>77</v>
      </c>
      <c r="J2" t="s">
        <v>190</v>
      </c>
      <c r="K2" s="1" t="s">
        <v>10</v>
      </c>
      <c r="L2" t="s">
        <v>21</v>
      </c>
      <c r="M2" s="1" t="s">
        <v>24</v>
      </c>
      <c r="N2" s="1" t="s">
        <v>15</v>
      </c>
      <c r="O2" s="1" t="s">
        <v>12</v>
      </c>
      <c r="P2" s="1" t="s">
        <v>2</v>
      </c>
      <c r="Q2" s="1" t="s">
        <v>21</v>
      </c>
      <c r="R2" s="1" t="s">
        <v>24</v>
      </c>
      <c r="S2" s="1" t="s">
        <v>60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68</v>
      </c>
      <c r="Z2" s="1" t="s">
        <v>67</v>
      </c>
      <c r="AB2" s="1" t="s">
        <v>71</v>
      </c>
      <c r="AC2" s="1" t="s">
        <v>70</v>
      </c>
      <c r="AD2" s="1" t="s">
        <v>72</v>
      </c>
      <c r="AE2" s="1" t="s">
        <v>79</v>
      </c>
      <c r="AF2" s="1" t="s">
        <v>80</v>
      </c>
      <c r="AG2" s="1" t="s">
        <v>281</v>
      </c>
    </row>
    <row r="3" spans="1:33" x14ac:dyDescent="0.25">
      <c r="A3" t="s">
        <v>7</v>
      </c>
      <c r="B3">
        <v>200009</v>
      </c>
      <c r="C3" t="s">
        <v>6</v>
      </c>
      <c r="D3" t="s">
        <v>8</v>
      </c>
      <c r="E3" t="s">
        <v>9</v>
      </c>
      <c r="F3" s="2" t="s">
        <v>20</v>
      </c>
      <c r="G3">
        <v>3</v>
      </c>
      <c r="H3" s="17">
        <v>29</v>
      </c>
      <c r="I3" s="17">
        <v>42</v>
      </c>
      <c r="J3" s="18">
        <f>I3/$AI$26</f>
        <v>1.75</v>
      </c>
      <c r="K3">
        <v>7</v>
      </c>
      <c r="L3" t="s">
        <v>22</v>
      </c>
      <c r="N3" t="s">
        <v>11</v>
      </c>
      <c r="O3">
        <v>29</v>
      </c>
      <c r="P3" t="s">
        <v>13</v>
      </c>
      <c r="Q3" t="s">
        <v>22</v>
      </c>
      <c r="T3">
        <v>0</v>
      </c>
      <c r="U3">
        <v>50</v>
      </c>
      <c r="V3">
        <v>50</v>
      </c>
      <c r="W3" t="str">
        <f>IF(T3&gt;U3,"I.tř",IF(U3&gt;=V3,"II.tř","III.tř"))</f>
        <v>II.tř</v>
      </c>
      <c r="X3">
        <f>558+207+893</f>
        <v>1658</v>
      </c>
      <c r="Y3">
        <f>51+32+101</f>
        <v>184</v>
      </c>
      <c r="Z3">
        <f>18+13+10</f>
        <v>41</v>
      </c>
      <c r="AB3" t="s">
        <v>23</v>
      </c>
      <c r="AC3">
        <v>2</v>
      </c>
      <c r="AD3" s="7" t="s">
        <v>73</v>
      </c>
      <c r="AE3" s="5">
        <f>(AF3/K3)</f>
        <v>0</v>
      </c>
      <c r="AF3">
        <v>0</v>
      </c>
      <c r="AG3" s="18">
        <f>H3/$AI$27</f>
        <v>1.3809523809523809</v>
      </c>
    </row>
    <row r="4" spans="1:33" hidden="1" x14ac:dyDescent="0.25">
      <c r="F4" s="2"/>
      <c r="N4" t="s">
        <v>14</v>
      </c>
      <c r="O4">
        <v>16</v>
      </c>
      <c r="P4" t="s">
        <v>16</v>
      </c>
      <c r="Q4" t="s">
        <v>22</v>
      </c>
    </row>
    <row r="5" spans="1:33" hidden="1" x14ac:dyDescent="0.25">
      <c r="F5" s="2"/>
      <c r="N5" t="s">
        <v>17</v>
      </c>
      <c r="O5">
        <v>12</v>
      </c>
      <c r="P5" t="s">
        <v>13</v>
      </c>
      <c r="Q5" t="s">
        <v>22</v>
      </c>
      <c r="AC5">
        <v>3</v>
      </c>
    </row>
    <row r="6" spans="1:33" x14ac:dyDescent="0.25">
      <c r="A6" t="s">
        <v>18</v>
      </c>
      <c r="B6">
        <v>200011</v>
      </c>
      <c r="C6" t="s">
        <v>6</v>
      </c>
      <c r="D6" t="s">
        <v>9</v>
      </c>
      <c r="E6" t="s">
        <v>8</v>
      </c>
      <c r="F6" s="2" t="s">
        <v>19</v>
      </c>
      <c r="G6">
        <v>2</v>
      </c>
      <c r="H6" s="17">
        <v>24</v>
      </c>
      <c r="I6" s="17">
        <v>33</v>
      </c>
      <c r="J6" s="18">
        <f>I6/$AI$26</f>
        <v>1.375</v>
      </c>
      <c r="K6">
        <f>16+9+14+11</f>
        <v>50</v>
      </c>
      <c r="L6" t="s">
        <v>23</v>
      </c>
      <c r="M6" t="s">
        <v>25</v>
      </c>
      <c r="N6" t="s">
        <v>26</v>
      </c>
      <c r="O6">
        <v>24</v>
      </c>
      <c r="P6">
        <v>49</v>
      </c>
      <c r="Q6" t="s">
        <v>23</v>
      </c>
      <c r="R6" t="s">
        <v>25</v>
      </c>
      <c r="T6">
        <v>0</v>
      </c>
      <c r="U6">
        <v>95</v>
      </c>
      <c r="V6">
        <v>5</v>
      </c>
      <c r="W6" t="str">
        <f>IF(T6&gt;U6,"I.tř",IF(U6&gt;=V6,"II.tř","III.tř"))</f>
        <v>II.tř</v>
      </c>
      <c r="X6">
        <f>893+1333+558</f>
        <v>2784</v>
      </c>
      <c r="Y6">
        <f>101+108+51+51+32</f>
        <v>343</v>
      </c>
      <c r="Z6">
        <f>10+21+18</f>
        <v>49</v>
      </c>
      <c r="AB6" t="s">
        <v>23</v>
      </c>
      <c r="AC6">
        <v>3</v>
      </c>
      <c r="AD6" s="7" t="s">
        <v>75</v>
      </c>
      <c r="AE6" s="5">
        <f>(AF6/K6)</f>
        <v>0.57999999999999996</v>
      </c>
      <c r="AF6">
        <v>29</v>
      </c>
      <c r="AG6" s="18">
        <f>H6/$AI$27</f>
        <v>1.1428571428571428</v>
      </c>
    </row>
    <row r="7" spans="1:33" hidden="1" x14ac:dyDescent="0.25">
      <c r="F7" s="2"/>
      <c r="N7" t="s">
        <v>27</v>
      </c>
      <c r="O7">
        <v>24</v>
      </c>
      <c r="P7">
        <v>1</v>
      </c>
      <c r="Q7" t="s">
        <v>22</v>
      </c>
      <c r="S7" t="s">
        <v>28</v>
      </c>
    </row>
    <row r="8" spans="1:33" x14ac:dyDescent="0.25">
      <c r="A8" t="s">
        <v>29</v>
      </c>
      <c r="B8">
        <v>200013</v>
      </c>
      <c r="C8" t="s">
        <v>6</v>
      </c>
      <c r="D8" t="s">
        <v>8</v>
      </c>
      <c r="E8" t="s">
        <v>9</v>
      </c>
      <c r="F8" s="2" t="s">
        <v>30</v>
      </c>
      <c r="G8">
        <v>4</v>
      </c>
      <c r="H8" s="17">
        <v>35</v>
      </c>
      <c r="I8" s="17">
        <v>51</v>
      </c>
      <c r="J8" s="18">
        <f>I8/$AI$26</f>
        <v>2.125</v>
      </c>
      <c r="K8">
        <v>17</v>
      </c>
      <c r="L8" t="s">
        <v>23</v>
      </c>
      <c r="M8" s="3" t="s">
        <v>31</v>
      </c>
      <c r="N8" t="s">
        <v>11</v>
      </c>
      <c r="O8">
        <v>35</v>
      </c>
      <c r="P8">
        <v>4</v>
      </c>
      <c r="Q8" t="s">
        <v>23</v>
      </c>
      <c r="R8" t="s">
        <v>34</v>
      </c>
      <c r="T8">
        <v>0</v>
      </c>
      <c r="U8">
        <v>95</v>
      </c>
      <c r="V8">
        <v>5</v>
      </c>
      <c r="W8" t="str">
        <f>IF(T8&gt;U8,"I.tř",IF(U8&gt;=V8,"II.tř","III.tř"))</f>
        <v>II.tř</v>
      </c>
      <c r="X8">
        <f>363+207+37+1658+94+893</f>
        <v>3252</v>
      </c>
      <c r="Y8">
        <f>15+14+114+72+101+32</f>
        <v>348</v>
      </c>
      <c r="Z8">
        <f>48+13+38+10</f>
        <v>109</v>
      </c>
      <c r="AA8" t="s">
        <v>69</v>
      </c>
      <c r="AB8" t="s">
        <v>22</v>
      </c>
      <c r="AD8" s="7" t="s">
        <v>74</v>
      </c>
      <c r="AE8" s="5">
        <f>(AF8/K8)</f>
        <v>0</v>
      </c>
      <c r="AF8">
        <v>0</v>
      </c>
      <c r="AG8" s="18">
        <f>H8/$AI$27</f>
        <v>1.6666666666666667</v>
      </c>
    </row>
    <row r="9" spans="1:33" hidden="1" x14ac:dyDescent="0.25">
      <c r="F9" s="2"/>
      <c r="N9" t="s">
        <v>32</v>
      </c>
      <c r="O9">
        <v>16</v>
      </c>
      <c r="P9">
        <v>8</v>
      </c>
      <c r="Q9" t="s">
        <v>23</v>
      </c>
      <c r="R9" t="s">
        <v>35</v>
      </c>
    </row>
    <row r="10" spans="1:33" hidden="1" x14ac:dyDescent="0.25">
      <c r="F10" s="2"/>
      <c r="N10" t="s">
        <v>33</v>
      </c>
      <c r="O10">
        <v>17</v>
      </c>
      <c r="P10">
        <v>4</v>
      </c>
      <c r="Q10" t="s">
        <v>22</v>
      </c>
    </row>
    <row r="11" spans="1:33" hidden="1" x14ac:dyDescent="0.25">
      <c r="F11" s="2"/>
      <c r="N11" t="s">
        <v>36</v>
      </c>
      <c r="O11">
        <v>6</v>
      </c>
      <c r="P11">
        <v>1</v>
      </c>
      <c r="Q11" t="s">
        <v>22</v>
      </c>
    </row>
    <row r="12" spans="1:33" x14ac:dyDescent="0.25">
      <c r="A12" t="s">
        <v>37</v>
      </c>
      <c r="B12">
        <v>200015</v>
      </c>
      <c r="C12" t="s">
        <v>6</v>
      </c>
      <c r="D12" t="s">
        <v>8</v>
      </c>
      <c r="E12" t="s">
        <v>9</v>
      </c>
      <c r="F12" s="2" t="s">
        <v>19</v>
      </c>
      <c r="G12">
        <v>1</v>
      </c>
      <c r="H12" s="17">
        <v>22</v>
      </c>
      <c r="I12" s="17">
        <v>27</v>
      </c>
      <c r="J12" s="18">
        <f t="shared" ref="J12:J15" si="0">I12/$AI$26</f>
        <v>1.125</v>
      </c>
      <c r="K12">
        <f>3+4</f>
        <v>7</v>
      </c>
      <c r="L12" t="s">
        <v>23</v>
      </c>
      <c r="M12" t="s">
        <v>40</v>
      </c>
      <c r="N12" t="s">
        <v>41</v>
      </c>
      <c r="O12">
        <v>22</v>
      </c>
      <c r="P12">
        <v>7</v>
      </c>
      <c r="Q12" t="s">
        <v>23</v>
      </c>
      <c r="R12" t="s">
        <v>40</v>
      </c>
      <c r="T12">
        <v>0</v>
      </c>
      <c r="U12">
        <v>100</v>
      </c>
      <c r="V12">
        <v>0</v>
      </c>
      <c r="W12" t="str">
        <f t="shared" ref="W12:W16" si="1">IF(T12&gt;U12,"I.tř",IF(U12&gt;=V12,"II.tř","III.tř"))</f>
        <v>II.tř</v>
      </c>
      <c r="X12">
        <v>558</v>
      </c>
      <c r="Y12">
        <f>51+32</f>
        <v>83</v>
      </c>
      <c r="Z12">
        <v>18</v>
      </c>
      <c r="AB12" t="s">
        <v>22</v>
      </c>
      <c r="AD12" s="7" t="s">
        <v>76</v>
      </c>
      <c r="AE12" s="5">
        <f t="shared" ref="AE12:AE16" si="2">(AF12/K12)</f>
        <v>0</v>
      </c>
      <c r="AF12">
        <v>0</v>
      </c>
      <c r="AG12" s="18">
        <f t="shared" ref="AG12:AG15" si="3">H12/$AI$27</f>
        <v>1.0476190476190477</v>
      </c>
    </row>
    <row r="13" spans="1:33" x14ac:dyDescent="0.25">
      <c r="A13" t="s">
        <v>42</v>
      </c>
      <c r="B13">
        <v>200016</v>
      </c>
      <c r="C13" t="s">
        <v>6</v>
      </c>
      <c r="D13" s="2" t="s">
        <v>43</v>
      </c>
      <c r="E13" t="s">
        <v>9</v>
      </c>
      <c r="F13" s="2" t="s">
        <v>44</v>
      </c>
      <c r="G13">
        <v>1</v>
      </c>
      <c r="H13" s="17" t="s">
        <v>78</v>
      </c>
      <c r="I13" s="17" t="s">
        <v>78</v>
      </c>
      <c r="J13" s="18" t="s">
        <v>78</v>
      </c>
      <c r="K13">
        <v>4</v>
      </c>
      <c r="L13" t="s">
        <v>23</v>
      </c>
      <c r="M13" t="s">
        <v>45</v>
      </c>
      <c r="N13" t="s">
        <v>46</v>
      </c>
      <c r="O13">
        <v>25</v>
      </c>
      <c r="P13">
        <v>4</v>
      </c>
      <c r="Q13" t="s">
        <v>23</v>
      </c>
      <c r="R13" t="s">
        <v>45</v>
      </c>
      <c r="T13">
        <v>0</v>
      </c>
      <c r="U13">
        <v>30</v>
      </c>
      <c r="V13">
        <v>70</v>
      </c>
      <c r="W13" t="str">
        <f t="shared" si="1"/>
        <v>III.tř</v>
      </c>
      <c r="X13">
        <f>658+330+1333</f>
        <v>2321</v>
      </c>
      <c r="Y13">
        <f>29+26+21+108+51</f>
        <v>235</v>
      </c>
      <c r="Z13">
        <f>69+26+21</f>
        <v>116</v>
      </c>
      <c r="AB13" t="s">
        <v>23</v>
      </c>
      <c r="AC13">
        <v>2</v>
      </c>
      <c r="AD13" s="7" t="s">
        <v>74</v>
      </c>
      <c r="AE13" s="5">
        <f t="shared" si="2"/>
        <v>0</v>
      </c>
      <c r="AF13">
        <v>0</v>
      </c>
      <c r="AG13" s="18" t="s">
        <v>78</v>
      </c>
    </row>
    <row r="14" spans="1:33" x14ac:dyDescent="0.25">
      <c r="A14" t="s">
        <v>47</v>
      </c>
      <c r="B14">
        <v>200018</v>
      </c>
      <c r="C14" t="s">
        <v>6</v>
      </c>
      <c r="D14" t="s">
        <v>9</v>
      </c>
      <c r="E14" t="s">
        <v>8</v>
      </c>
      <c r="F14" s="2" t="s">
        <v>19</v>
      </c>
      <c r="G14">
        <v>1</v>
      </c>
      <c r="H14" s="17">
        <v>22</v>
      </c>
      <c r="I14" s="17">
        <v>27</v>
      </c>
      <c r="J14" s="18">
        <f t="shared" si="0"/>
        <v>1.125</v>
      </c>
      <c r="K14">
        <v>2</v>
      </c>
      <c r="L14" t="s">
        <v>22</v>
      </c>
      <c r="N14" t="s">
        <v>26</v>
      </c>
      <c r="O14">
        <v>22</v>
      </c>
      <c r="P14">
        <v>2</v>
      </c>
      <c r="Q14" t="s">
        <v>22</v>
      </c>
      <c r="T14">
        <v>0</v>
      </c>
      <c r="U14">
        <v>100</v>
      </c>
      <c r="V14">
        <v>0</v>
      </c>
      <c r="W14" t="str">
        <f t="shared" si="1"/>
        <v>II.tř</v>
      </c>
      <c r="X14">
        <v>558</v>
      </c>
      <c r="Y14">
        <f>51+32</f>
        <v>83</v>
      </c>
      <c r="Z14">
        <v>18</v>
      </c>
      <c r="AB14" t="s">
        <v>22</v>
      </c>
      <c r="AD14" s="7" t="s">
        <v>76</v>
      </c>
      <c r="AE14" s="5">
        <f t="shared" si="2"/>
        <v>0</v>
      </c>
      <c r="AF14">
        <v>0</v>
      </c>
      <c r="AG14" s="18">
        <f t="shared" si="3"/>
        <v>1.0476190476190477</v>
      </c>
    </row>
    <row r="15" spans="1:33" x14ac:dyDescent="0.25">
      <c r="A15" t="s">
        <v>48</v>
      </c>
      <c r="B15">
        <v>200020</v>
      </c>
      <c r="C15" t="s">
        <v>6</v>
      </c>
      <c r="D15" t="s">
        <v>8</v>
      </c>
      <c r="E15" t="s">
        <v>9</v>
      </c>
      <c r="F15" s="4" t="s">
        <v>49</v>
      </c>
      <c r="G15">
        <v>1</v>
      </c>
      <c r="H15" s="17">
        <v>22</v>
      </c>
      <c r="I15" s="17">
        <v>32</v>
      </c>
      <c r="J15" s="18">
        <f t="shared" si="0"/>
        <v>1.3333333333333333</v>
      </c>
      <c r="K15">
        <f>7+6</f>
        <v>13</v>
      </c>
      <c r="L15" t="s">
        <v>23</v>
      </c>
      <c r="M15" t="s">
        <v>58</v>
      </c>
      <c r="N15" t="s">
        <v>57</v>
      </c>
      <c r="O15">
        <v>22</v>
      </c>
      <c r="P15">
        <v>13</v>
      </c>
      <c r="Q15" t="s">
        <v>23</v>
      </c>
      <c r="R15" t="s">
        <v>58</v>
      </c>
      <c r="S15" t="s">
        <v>56</v>
      </c>
      <c r="T15">
        <v>0</v>
      </c>
      <c r="U15">
        <v>100</v>
      </c>
      <c r="V15">
        <v>0</v>
      </c>
      <c r="W15" t="str">
        <f t="shared" si="1"/>
        <v>II.tř</v>
      </c>
      <c r="X15">
        <f>558+593</f>
        <v>1151</v>
      </c>
      <c r="Y15">
        <f>51+32+101</f>
        <v>184</v>
      </c>
      <c r="Z15">
        <f>18+10</f>
        <v>28</v>
      </c>
      <c r="AB15" t="s">
        <v>23</v>
      </c>
      <c r="AC15">
        <v>2</v>
      </c>
      <c r="AD15" s="7" t="s">
        <v>75</v>
      </c>
      <c r="AE15" s="5">
        <f t="shared" si="2"/>
        <v>0</v>
      </c>
      <c r="AF15">
        <v>0</v>
      </c>
      <c r="AG15" s="18">
        <f t="shared" si="3"/>
        <v>1.0476190476190477</v>
      </c>
    </row>
    <row r="16" spans="1:33" x14ac:dyDescent="0.25">
      <c r="A16" t="s">
        <v>50</v>
      </c>
      <c r="B16">
        <v>200058</v>
      </c>
      <c r="C16" t="s">
        <v>6</v>
      </c>
      <c r="D16" t="s">
        <v>9</v>
      </c>
      <c r="E16" t="s">
        <v>51</v>
      </c>
      <c r="F16" t="s">
        <v>52</v>
      </c>
      <c r="G16">
        <v>3</v>
      </c>
      <c r="H16" s="17" t="s">
        <v>78</v>
      </c>
      <c r="I16" s="17" t="s">
        <v>78</v>
      </c>
      <c r="J16" s="18" t="s">
        <v>78</v>
      </c>
      <c r="K16">
        <v>13</v>
      </c>
      <c r="L16" t="s">
        <v>22</v>
      </c>
      <c r="N16" t="s">
        <v>53</v>
      </c>
      <c r="O16">
        <v>21</v>
      </c>
      <c r="P16">
        <v>6</v>
      </c>
      <c r="Q16" t="s">
        <v>22</v>
      </c>
      <c r="T16">
        <v>0</v>
      </c>
      <c r="U16">
        <v>0</v>
      </c>
      <c r="V16">
        <v>100</v>
      </c>
      <c r="W16" t="str">
        <f t="shared" si="1"/>
        <v>III.tř</v>
      </c>
      <c r="X16">
        <f>893+275+1333</f>
        <v>2501</v>
      </c>
      <c r="Y16">
        <f>108+51+26+101+32</f>
        <v>318</v>
      </c>
      <c r="Z16">
        <f>21+10</f>
        <v>31</v>
      </c>
      <c r="AB16" t="s">
        <v>22</v>
      </c>
      <c r="AD16" s="7" t="s">
        <v>74</v>
      </c>
      <c r="AE16" s="5">
        <f t="shared" si="2"/>
        <v>0</v>
      </c>
      <c r="AF16">
        <v>0</v>
      </c>
      <c r="AG16" s="18" t="s">
        <v>78</v>
      </c>
    </row>
    <row r="17" spans="1:35" hidden="1" x14ac:dyDescent="0.25">
      <c r="N17" t="s">
        <v>54</v>
      </c>
      <c r="O17">
        <v>15</v>
      </c>
      <c r="P17">
        <v>5</v>
      </c>
      <c r="Q17" t="s">
        <v>22</v>
      </c>
    </row>
    <row r="18" spans="1:35" hidden="1" x14ac:dyDescent="0.25">
      <c r="N18" t="s">
        <v>55</v>
      </c>
      <c r="O18">
        <v>7</v>
      </c>
      <c r="P18">
        <v>2</v>
      </c>
      <c r="Q18" t="s">
        <v>22</v>
      </c>
    </row>
    <row r="19" spans="1:35" x14ac:dyDescent="0.25">
      <c r="A19" t="s">
        <v>174</v>
      </c>
      <c r="B19">
        <v>350920</v>
      </c>
      <c r="C19" t="s">
        <v>168</v>
      </c>
      <c r="D19" t="s">
        <v>175</v>
      </c>
      <c r="E19" t="s">
        <v>9</v>
      </c>
      <c r="F19" t="s">
        <v>8</v>
      </c>
      <c r="G19">
        <v>3</v>
      </c>
      <c r="H19" s="17">
        <v>22</v>
      </c>
      <c r="I19" s="17">
        <v>32</v>
      </c>
      <c r="J19" s="18">
        <f>I19/$AI$26</f>
        <v>1.3333333333333333</v>
      </c>
      <c r="K19">
        <v>8</v>
      </c>
      <c r="L19" t="s">
        <v>23</v>
      </c>
      <c r="M19" t="s">
        <v>181</v>
      </c>
      <c r="N19" t="s">
        <v>57</v>
      </c>
      <c r="O19">
        <v>22</v>
      </c>
      <c r="P19" t="s">
        <v>124</v>
      </c>
      <c r="Q19" t="s">
        <v>23</v>
      </c>
      <c r="R19" t="s">
        <v>176</v>
      </c>
      <c r="S19" t="s">
        <v>127</v>
      </c>
      <c r="W19" t="str">
        <f t="shared" ref="W19:W22" si="4">IF(T19&gt;U19,"I.tř",IF(U19&gt;=V19,"II.tř","III.tř"))</f>
        <v>II.tř</v>
      </c>
      <c r="X19">
        <f>1067+560+509+558+893</f>
        <v>3587</v>
      </c>
      <c r="Y19">
        <f>31+14+21+12+88+16+51+32+101+32</f>
        <v>398</v>
      </c>
      <c r="Z19">
        <f>54+47+18+10</f>
        <v>129</v>
      </c>
      <c r="AB19" t="s">
        <v>23</v>
      </c>
      <c r="AC19">
        <v>3</v>
      </c>
      <c r="AD19" s="7" t="s">
        <v>75</v>
      </c>
      <c r="AE19" s="5">
        <f>(AF19/K19)</f>
        <v>0</v>
      </c>
      <c r="AF19">
        <v>0</v>
      </c>
      <c r="AG19" s="18">
        <f>H19/$AI$27</f>
        <v>1.0476190476190477</v>
      </c>
    </row>
    <row r="20" spans="1:35" hidden="1" x14ac:dyDescent="0.25">
      <c r="N20" t="s">
        <v>177</v>
      </c>
      <c r="O20">
        <v>34</v>
      </c>
      <c r="P20" t="s">
        <v>13</v>
      </c>
      <c r="Q20" t="s">
        <v>23</v>
      </c>
      <c r="R20" t="s">
        <v>129</v>
      </c>
      <c r="AE20" s="5"/>
    </row>
    <row r="21" spans="1:35" hidden="1" x14ac:dyDescent="0.25">
      <c r="N21" t="s">
        <v>178</v>
      </c>
      <c r="O21" t="s">
        <v>179</v>
      </c>
      <c r="P21" t="s">
        <v>13</v>
      </c>
      <c r="Q21" t="s">
        <v>23</v>
      </c>
      <c r="R21" s="3" t="s">
        <v>180</v>
      </c>
      <c r="AE21" s="5"/>
    </row>
    <row r="22" spans="1:35" x14ac:dyDescent="0.25">
      <c r="A22" s="4">
        <v>390710</v>
      </c>
      <c r="B22">
        <v>390710</v>
      </c>
      <c r="C22" t="s">
        <v>182</v>
      </c>
      <c r="D22" t="s">
        <v>183</v>
      </c>
      <c r="E22" t="s">
        <v>9</v>
      </c>
      <c r="F22" t="s">
        <v>51</v>
      </c>
      <c r="G22">
        <v>1</v>
      </c>
      <c r="H22" s="17" t="s">
        <v>78</v>
      </c>
      <c r="I22" s="17" t="s">
        <v>78</v>
      </c>
      <c r="J22" s="18" t="s">
        <v>78</v>
      </c>
      <c r="K22">
        <v>8</v>
      </c>
      <c r="L22" t="s">
        <v>23</v>
      </c>
      <c r="M22" t="s">
        <v>184</v>
      </c>
      <c r="N22" t="s">
        <v>46</v>
      </c>
      <c r="O22">
        <v>25</v>
      </c>
      <c r="P22">
        <v>8</v>
      </c>
      <c r="Q22" t="s">
        <v>23</v>
      </c>
      <c r="R22" t="s">
        <v>184</v>
      </c>
      <c r="U22">
        <v>25</v>
      </c>
      <c r="V22">
        <v>75</v>
      </c>
      <c r="W22" t="str">
        <f t="shared" si="4"/>
        <v>III.tř</v>
      </c>
      <c r="X22">
        <f>1333+330+658+136</f>
        <v>2457</v>
      </c>
      <c r="Y22">
        <f>108+51+21+69+29</f>
        <v>278</v>
      </c>
      <c r="Z22">
        <f>21+26+26</f>
        <v>73</v>
      </c>
      <c r="AB22" t="s">
        <v>23</v>
      </c>
      <c r="AC22">
        <v>1</v>
      </c>
      <c r="AD22" s="7" t="s">
        <v>74</v>
      </c>
      <c r="AE22" s="5">
        <f t="shared" ref="AE22" si="5">(AF22/K22)</f>
        <v>0</v>
      </c>
      <c r="AF22">
        <v>0</v>
      </c>
      <c r="AG22" s="18" t="s">
        <v>78</v>
      </c>
      <c r="AH22" t="s">
        <v>76</v>
      </c>
    </row>
    <row r="23" spans="1:35" hidden="1" x14ac:dyDescent="0.25">
      <c r="AE23" s="5"/>
      <c r="AH23" t="s">
        <v>75</v>
      </c>
    </row>
    <row r="24" spans="1:35" hidden="1" x14ac:dyDescent="0.25">
      <c r="AH24" t="s">
        <v>73</v>
      </c>
    </row>
    <row r="25" spans="1:35" hidden="1" x14ac:dyDescent="0.25">
      <c r="AH25" t="s">
        <v>74</v>
      </c>
    </row>
    <row r="26" spans="1:35" hidden="1" x14ac:dyDescent="0.25">
      <c r="AH26" t="s">
        <v>188</v>
      </c>
      <c r="AI26">
        <v>24</v>
      </c>
    </row>
    <row r="27" spans="1:35" hidden="1" x14ac:dyDescent="0.25">
      <c r="AH27" t="s">
        <v>282</v>
      </c>
      <c r="AI27">
        <v>21</v>
      </c>
    </row>
  </sheetData>
  <autoFilter ref="A2:AF27">
    <filterColumn colId="0">
      <customFilters>
        <customFilter operator="notEqual" val=" "/>
      </customFilters>
    </filterColumn>
  </autoFilter>
  <mergeCells count="1">
    <mergeCell ref="T1:V1"/>
  </mergeCells>
  <dataValidations count="1">
    <dataValidation type="list" allowBlank="1" showInputMessage="1" showErrorMessage="1" sqref="AD3:AD16">
      <formula1>$AH$22:$AH$25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J3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3" max="11" width="12.28515625" customWidth="1"/>
    <col min="12" max="12" width="19.28515625" customWidth="1"/>
    <col min="13" max="13" width="12.28515625" customWidth="1"/>
    <col min="14" max="14" width="18.85546875" customWidth="1"/>
    <col min="15" max="15" width="12.28515625" customWidth="1"/>
    <col min="19" max="19" width="6" customWidth="1"/>
    <col min="20" max="20" width="12.140625" customWidth="1"/>
    <col min="24" max="24" width="16.28515625" customWidth="1"/>
    <col min="25" max="26" width="13.5703125" customWidth="1"/>
    <col min="30" max="30" width="15.28515625" customWidth="1"/>
    <col min="32" max="32" width="11.5703125" customWidth="1"/>
  </cols>
  <sheetData>
    <row r="1" spans="1:33" x14ac:dyDescent="0.25">
      <c r="I1" t="s">
        <v>187</v>
      </c>
      <c r="T1" s="58" t="s">
        <v>61</v>
      </c>
      <c r="U1" s="58"/>
      <c r="V1" s="58"/>
      <c r="AC1" s="8"/>
      <c r="AD1" s="8"/>
      <c r="AE1" s="8"/>
    </row>
    <row r="2" spans="1:33" ht="60" x14ac:dyDescent="0.25">
      <c r="A2" s="1" t="s">
        <v>59</v>
      </c>
      <c r="B2" t="s">
        <v>0</v>
      </c>
      <c r="C2" t="s">
        <v>5</v>
      </c>
      <c r="D2" t="s">
        <v>38</v>
      </c>
      <c r="E2" t="s">
        <v>39</v>
      </c>
      <c r="F2" t="s">
        <v>3</v>
      </c>
      <c r="G2" s="1" t="s">
        <v>1</v>
      </c>
      <c r="H2" t="s">
        <v>4</v>
      </c>
      <c r="I2" t="s">
        <v>77</v>
      </c>
      <c r="J2" s="8" t="s">
        <v>191</v>
      </c>
      <c r="K2" s="1" t="s">
        <v>10</v>
      </c>
      <c r="L2" t="s">
        <v>21</v>
      </c>
      <c r="M2" s="1" t="s">
        <v>24</v>
      </c>
      <c r="N2" s="1" t="s">
        <v>15</v>
      </c>
      <c r="O2" s="1" t="s">
        <v>12</v>
      </c>
      <c r="P2" s="1" t="s">
        <v>2</v>
      </c>
      <c r="Q2" s="1" t="s">
        <v>21</v>
      </c>
      <c r="R2" s="1" t="s">
        <v>24</v>
      </c>
      <c r="S2" s="1" t="s">
        <v>60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68</v>
      </c>
      <c r="Z2" s="1" t="s">
        <v>67</v>
      </c>
      <c r="AB2" s="1" t="s">
        <v>71</v>
      </c>
      <c r="AC2" s="9" t="s">
        <v>70</v>
      </c>
      <c r="AD2" s="9" t="s">
        <v>72</v>
      </c>
      <c r="AE2" s="9" t="s">
        <v>79</v>
      </c>
      <c r="AF2" s="1" t="s">
        <v>80</v>
      </c>
    </row>
    <row r="3" spans="1:33" x14ac:dyDescent="0.25">
      <c r="A3" t="s">
        <v>90</v>
      </c>
      <c r="B3">
        <v>200050</v>
      </c>
      <c r="C3" t="s">
        <v>6</v>
      </c>
      <c r="D3" t="s">
        <v>9</v>
      </c>
      <c r="E3" t="s">
        <v>91</v>
      </c>
      <c r="F3" s="2" t="s">
        <v>92</v>
      </c>
      <c r="G3">
        <v>1</v>
      </c>
      <c r="H3">
        <v>21</v>
      </c>
      <c r="I3" s="8">
        <v>30</v>
      </c>
      <c r="J3" s="10">
        <f>I3/$AJ$29</f>
        <v>1.25</v>
      </c>
      <c r="K3">
        <v>17</v>
      </c>
      <c r="L3" t="s">
        <v>23</v>
      </c>
      <c r="M3" t="s">
        <v>93</v>
      </c>
      <c r="N3" t="s">
        <v>94</v>
      </c>
      <c r="O3">
        <v>21</v>
      </c>
      <c r="P3" t="s">
        <v>95</v>
      </c>
      <c r="Q3" t="s">
        <v>23</v>
      </c>
      <c r="R3" t="s">
        <v>93</v>
      </c>
      <c r="T3">
        <v>0</v>
      </c>
      <c r="U3">
        <v>80</v>
      </c>
      <c r="V3">
        <v>20</v>
      </c>
      <c r="AB3" t="s">
        <v>23</v>
      </c>
      <c r="AC3" s="8">
        <v>3</v>
      </c>
      <c r="AD3" s="8" t="s">
        <v>73</v>
      </c>
      <c r="AE3" s="10">
        <f t="shared" ref="AE3:AE19" si="0">(AF3/K3)</f>
        <v>0</v>
      </c>
      <c r="AF3">
        <v>0</v>
      </c>
      <c r="AG3">
        <f>H3/$AJ$30</f>
        <v>1.1666666666666667</v>
      </c>
    </row>
    <row r="4" spans="1:33" x14ac:dyDescent="0.25">
      <c r="A4" t="s">
        <v>96</v>
      </c>
      <c r="B4">
        <v>200070</v>
      </c>
      <c r="C4" t="s">
        <v>6</v>
      </c>
      <c r="D4" t="s">
        <v>9</v>
      </c>
      <c r="E4" t="s">
        <v>97</v>
      </c>
      <c r="F4" s="2" t="s">
        <v>91</v>
      </c>
      <c r="G4">
        <v>4</v>
      </c>
      <c r="H4">
        <v>24</v>
      </c>
      <c r="I4" s="8">
        <v>50</v>
      </c>
      <c r="J4" s="10">
        <f>I4/$AJ$29</f>
        <v>2.0833333333333335</v>
      </c>
      <c r="K4">
        <f>17+14</f>
        <v>31</v>
      </c>
      <c r="L4" t="s">
        <v>22</v>
      </c>
      <c r="N4" t="s">
        <v>98</v>
      </c>
      <c r="O4">
        <v>35</v>
      </c>
      <c r="P4" t="s">
        <v>109</v>
      </c>
      <c r="Q4" t="s">
        <v>22</v>
      </c>
      <c r="S4" t="s">
        <v>108</v>
      </c>
      <c r="T4">
        <v>40</v>
      </c>
      <c r="U4">
        <v>25</v>
      </c>
      <c r="V4">
        <v>35</v>
      </c>
      <c r="AB4" t="s">
        <v>23</v>
      </c>
      <c r="AC4" s="8">
        <v>2</v>
      </c>
      <c r="AD4" s="8" t="s">
        <v>74</v>
      </c>
      <c r="AE4" s="10">
        <f t="shared" si="0"/>
        <v>0</v>
      </c>
      <c r="AF4">
        <v>0</v>
      </c>
      <c r="AG4">
        <f>H4/$AJ$30</f>
        <v>1.3333333333333333</v>
      </c>
    </row>
    <row r="5" spans="1:33" hidden="1" x14ac:dyDescent="0.25">
      <c r="F5" s="2"/>
      <c r="I5" s="12"/>
      <c r="J5" s="8"/>
      <c r="M5" s="3"/>
      <c r="N5" t="s">
        <v>99</v>
      </c>
      <c r="O5">
        <v>15</v>
      </c>
      <c r="P5" t="s">
        <v>110</v>
      </c>
      <c r="Q5" t="s">
        <v>22</v>
      </c>
      <c r="S5" t="s">
        <v>104</v>
      </c>
      <c r="AC5" s="8"/>
      <c r="AD5" s="8"/>
      <c r="AE5" s="10"/>
    </row>
    <row r="6" spans="1:33" hidden="1" x14ac:dyDescent="0.25">
      <c r="F6" s="2"/>
      <c r="I6" s="12"/>
      <c r="J6" s="8"/>
      <c r="N6" t="s">
        <v>100</v>
      </c>
      <c r="O6">
        <v>28</v>
      </c>
      <c r="P6" t="s">
        <v>107</v>
      </c>
      <c r="Q6" t="s">
        <v>22</v>
      </c>
      <c r="S6" t="s">
        <v>106</v>
      </c>
      <c r="AC6" s="8"/>
      <c r="AD6" s="8"/>
      <c r="AE6" s="10"/>
    </row>
    <row r="7" spans="1:33" hidden="1" x14ac:dyDescent="0.25">
      <c r="F7" s="2"/>
      <c r="I7" s="12"/>
      <c r="J7" s="8"/>
      <c r="N7" t="s">
        <v>101</v>
      </c>
      <c r="O7">
        <v>13</v>
      </c>
      <c r="P7" t="s">
        <v>102</v>
      </c>
      <c r="Q7" t="s">
        <v>22</v>
      </c>
      <c r="S7" t="s">
        <v>105</v>
      </c>
      <c r="AC7" s="8"/>
      <c r="AD7" s="8"/>
      <c r="AE7" s="10"/>
    </row>
    <row r="8" spans="1:33" x14ac:dyDescent="0.25">
      <c r="A8" t="s">
        <v>111</v>
      </c>
      <c r="B8">
        <v>200072</v>
      </c>
      <c r="C8" t="s">
        <v>6</v>
      </c>
      <c r="D8" t="s">
        <v>9</v>
      </c>
      <c r="E8" t="s">
        <v>112</v>
      </c>
      <c r="F8" s="2" t="s">
        <v>92</v>
      </c>
      <c r="G8">
        <v>3</v>
      </c>
      <c r="H8" s="17" t="s">
        <v>78</v>
      </c>
      <c r="I8" s="16" t="s">
        <v>78</v>
      </c>
      <c r="J8" s="15" t="s">
        <v>78</v>
      </c>
      <c r="K8">
        <v>11</v>
      </c>
      <c r="L8" t="s">
        <v>23</v>
      </c>
      <c r="M8" t="s">
        <v>113</v>
      </c>
      <c r="N8" t="s">
        <v>114</v>
      </c>
      <c r="O8">
        <v>5</v>
      </c>
      <c r="P8">
        <v>1</v>
      </c>
      <c r="Q8" t="s">
        <v>22</v>
      </c>
      <c r="T8">
        <v>10</v>
      </c>
      <c r="U8">
        <v>5</v>
      </c>
      <c r="V8">
        <v>85</v>
      </c>
      <c r="AB8" t="s">
        <v>23</v>
      </c>
      <c r="AC8" s="8">
        <v>1</v>
      </c>
      <c r="AD8" s="8" t="s">
        <v>74</v>
      </c>
      <c r="AE8" s="10">
        <f t="shared" si="0"/>
        <v>0</v>
      </c>
      <c r="AF8">
        <v>0</v>
      </c>
      <c r="AG8" t="s">
        <v>78</v>
      </c>
    </row>
    <row r="9" spans="1:33" hidden="1" x14ac:dyDescent="0.25">
      <c r="F9" s="2"/>
      <c r="I9" s="12"/>
      <c r="J9" s="8"/>
      <c r="N9" t="s">
        <v>115</v>
      </c>
      <c r="O9">
        <v>12</v>
      </c>
      <c r="P9" t="s">
        <v>116</v>
      </c>
      <c r="Q9" t="s">
        <v>22</v>
      </c>
      <c r="AC9" s="8"/>
      <c r="AD9" s="8"/>
      <c r="AE9" s="10"/>
    </row>
    <row r="10" spans="1:33" hidden="1" x14ac:dyDescent="0.25">
      <c r="A10" s="8"/>
      <c r="B10" s="8"/>
      <c r="C10" s="8"/>
      <c r="D10" s="9"/>
      <c r="E10" s="8"/>
      <c r="F10" s="13"/>
      <c r="G10" s="8"/>
      <c r="I10" s="12"/>
      <c r="J10" s="8"/>
      <c r="N10" t="s">
        <v>117</v>
      </c>
      <c r="O10">
        <v>29</v>
      </c>
      <c r="P10" t="s">
        <v>118</v>
      </c>
      <c r="Q10" t="s">
        <v>23</v>
      </c>
      <c r="R10" t="s">
        <v>113</v>
      </c>
      <c r="AC10" s="8"/>
      <c r="AD10" s="8"/>
      <c r="AE10" s="10"/>
    </row>
    <row r="11" spans="1:33" x14ac:dyDescent="0.25">
      <c r="A11" s="8" t="s">
        <v>119</v>
      </c>
      <c r="B11" s="8">
        <v>200092</v>
      </c>
      <c r="C11" s="8" t="s">
        <v>6</v>
      </c>
      <c r="D11" s="8" t="s">
        <v>120</v>
      </c>
      <c r="E11" s="8" t="s">
        <v>9</v>
      </c>
      <c r="F11" s="13" t="s">
        <v>121</v>
      </c>
      <c r="G11" s="8">
        <v>5</v>
      </c>
      <c r="H11">
        <v>21</v>
      </c>
      <c r="I11" s="8">
        <v>40</v>
      </c>
      <c r="J11" s="10">
        <f>I11/$AJ$29</f>
        <v>1.6666666666666667</v>
      </c>
      <c r="K11">
        <v>9</v>
      </c>
      <c r="L11" t="s">
        <v>23</v>
      </c>
      <c r="M11" t="s">
        <v>122</v>
      </c>
      <c r="N11" t="s">
        <v>123</v>
      </c>
      <c r="O11">
        <v>39</v>
      </c>
      <c r="P11" t="s">
        <v>124</v>
      </c>
      <c r="Q11" t="s">
        <v>22</v>
      </c>
      <c r="S11" t="s">
        <v>125</v>
      </c>
      <c r="T11">
        <v>90</v>
      </c>
      <c r="U11">
        <v>0</v>
      </c>
      <c r="V11">
        <v>10</v>
      </c>
      <c r="AB11" t="s">
        <v>23</v>
      </c>
      <c r="AC11" s="8">
        <v>3</v>
      </c>
      <c r="AD11" s="8" t="s">
        <v>73</v>
      </c>
      <c r="AE11" s="10">
        <f t="shared" si="0"/>
        <v>0</v>
      </c>
      <c r="AF11">
        <v>0</v>
      </c>
      <c r="AG11">
        <f>H11/$AJ$30</f>
        <v>1.1666666666666667</v>
      </c>
    </row>
    <row r="12" spans="1:33" hidden="1" x14ac:dyDescent="0.25">
      <c r="A12" s="8"/>
      <c r="B12" s="8"/>
      <c r="C12" s="8"/>
      <c r="D12" s="8"/>
      <c r="E12" s="8"/>
      <c r="F12" s="14"/>
      <c r="G12" s="8"/>
      <c r="I12" s="12"/>
      <c r="J12" s="8"/>
      <c r="N12" t="s">
        <v>128</v>
      </c>
      <c r="O12">
        <v>36</v>
      </c>
      <c r="P12">
        <v>0</v>
      </c>
      <c r="Q12" t="s">
        <v>23</v>
      </c>
      <c r="R12" t="s">
        <v>45</v>
      </c>
      <c r="S12" t="s">
        <v>127</v>
      </c>
      <c r="AC12" s="8"/>
      <c r="AD12" s="8"/>
      <c r="AE12" s="10"/>
    </row>
    <row r="13" spans="1:33" hidden="1" x14ac:dyDescent="0.25">
      <c r="A13" s="8"/>
      <c r="B13" s="8"/>
      <c r="C13" s="8"/>
      <c r="D13" s="8"/>
      <c r="E13" s="8"/>
      <c r="F13" s="8"/>
      <c r="G13" s="8"/>
      <c r="I13" s="12"/>
      <c r="J13" s="8"/>
      <c r="N13" t="s">
        <v>126</v>
      </c>
      <c r="O13">
        <v>30</v>
      </c>
      <c r="P13">
        <v>0</v>
      </c>
      <c r="Q13" t="s">
        <v>23</v>
      </c>
      <c r="R13" t="s">
        <v>129</v>
      </c>
      <c r="S13" t="s">
        <v>104</v>
      </c>
      <c r="AC13" s="8"/>
      <c r="AD13" s="8"/>
      <c r="AE13" s="10"/>
    </row>
    <row r="14" spans="1:33" hidden="1" x14ac:dyDescent="0.25">
      <c r="A14" s="8"/>
      <c r="B14" s="8"/>
      <c r="C14" s="8"/>
      <c r="D14" s="8"/>
      <c r="E14" s="8"/>
      <c r="F14" s="8"/>
      <c r="G14" s="8"/>
      <c r="I14" s="12"/>
      <c r="J14" s="8"/>
      <c r="N14" t="s">
        <v>130</v>
      </c>
      <c r="O14">
        <v>21</v>
      </c>
      <c r="P14" t="s">
        <v>16</v>
      </c>
      <c r="Q14" t="s">
        <v>23</v>
      </c>
      <c r="R14" t="s">
        <v>131</v>
      </c>
      <c r="S14" t="s">
        <v>132</v>
      </c>
      <c r="AC14" s="8"/>
      <c r="AD14" s="8"/>
      <c r="AE14" s="10"/>
    </row>
    <row r="15" spans="1:33" hidden="1" x14ac:dyDescent="0.25">
      <c r="A15" s="8"/>
      <c r="B15" s="8"/>
      <c r="C15" s="8"/>
      <c r="D15" s="8"/>
      <c r="E15" s="8"/>
      <c r="F15" s="8"/>
      <c r="G15" s="8"/>
      <c r="I15" s="12"/>
      <c r="J15" s="8"/>
      <c r="N15" t="s">
        <v>133</v>
      </c>
      <c r="O15">
        <v>30</v>
      </c>
      <c r="P15" t="s">
        <v>134</v>
      </c>
      <c r="Q15" t="s">
        <v>22</v>
      </c>
      <c r="S15" t="s">
        <v>135</v>
      </c>
      <c r="AC15" s="8"/>
      <c r="AD15" s="8"/>
      <c r="AE15" s="10"/>
    </row>
    <row r="16" spans="1:33" x14ac:dyDescent="0.25">
      <c r="A16" s="8" t="s">
        <v>136</v>
      </c>
      <c r="B16" s="8">
        <v>200094</v>
      </c>
      <c r="C16" s="8" t="s">
        <v>6</v>
      </c>
      <c r="D16" s="8" t="s">
        <v>137</v>
      </c>
      <c r="E16" s="8" t="s">
        <v>9</v>
      </c>
      <c r="F16" s="8" t="s">
        <v>91</v>
      </c>
      <c r="G16" s="8">
        <v>2</v>
      </c>
      <c r="H16">
        <v>36</v>
      </c>
      <c r="I16" s="8">
        <v>35</v>
      </c>
      <c r="J16" s="10">
        <f>I16/$AJ$29</f>
        <v>1.4583333333333333</v>
      </c>
      <c r="K16">
        <v>6</v>
      </c>
      <c r="L16" t="s">
        <v>23</v>
      </c>
      <c r="M16" t="s">
        <v>131</v>
      </c>
      <c r="N16" t="s">
        <v>138</v>
      </c>
      <c r="O16">
        <v>40</v>
      </c>
      <c r="P16">
        <v>0</v>
      </c>
      <c r="Q16" t="s">
        <v>23</v>
      </c>
      <c r="R16" t="s">
        <v>131</v>
      </c>
      <c r="T16">
        <v>80</v>
      </c>
      <c r="U16">
        <v>20</v>
      </c>
      <c r="V16">
        <v>0</v>
      </c>
      <c r="AB16" t="s">
        <v>23</v>
      </c>
      <c r="AC16" s="8">
        <v>2</v>
      </c>
      <c r="AD16" s="8" t="s">
        <v>73</v>
      </c>
      <c r="AE16" s="10">
        <f t="shared" si="0"/>
        <v>0</v>
      </c>
      <c r="AF16">
        <v>0</v>
      </c>
      <c r="AG16">
        <f>H16/$AJ$30</f>
        <v>2</v>
      </c>
    </row>
    <row r="17" spans="1:36" hidden="1" x14ac:dyDescent="0.25">
      <c r="A17" s="8"/>
      <c r="B17" s="8"/>
      <c r="C17" s="8"/>
      <c r="D17" s="8"/>
      <c r="E17" s="8"/>
      <c r="F17" s="8"/>
      <c r="G17" s="8"/>
      <c r="I17" s="12"/>
      <c r="J17" s="8"/>
      <c r="N17" t="s">
        <v>139</v>
      </c>
      <c r="O17">
        <v>16</v>
      </c>
      <c r="P17" t="s">
        <v>140</v>
      </c>
      <c r="Q17" t="s">
        <v>22</v>
      </c>
      <c r="AC17" s="8"/>
      <c r="AD17" s="8"/>
      <c r="AE17" s="10"/>
    </row>
    <row r="18" spans="1:36" x14ac:dyDescent="0.25">
      <c r="A18" s="8" t="s">
        <v>167</v>
      </c>
      <c r="B18" s="8">
        <v>300012</v>
      </c>
      <c r="C18" s="8" t="s">
        <v>168</v>
      </c>
      <c r="D18" s="8" t="s">
        <v>169</v>
      </c>
      <c r="E18" s="8" t="s">
        <v>9</v>
      </c>
      <c r="F18" s="8" t="s">
        <v>170</v>
      </c>
      <c r="G18" s="8">
        <v>1</v>
      </c>
      <c r="H18" s="17" t="s">
        <v>78</v>
      </c>
      <c r="I18" s="16" t="s">
        <v>78</v>
      </c>
      <c r="J18" s="15" t="s">
        <v>78</v>
      </c>
      <c r="K18">
        <v>2</v>
      </c>
      <c r="L18" t="s">
        <v>23</v>
      </c>
      <c r="M18" t="s">
        <v>171</v>
      </c>
      <c r="N18" t="s">
        <v>172</v>
      </c>
      <c r="O18">
        <v>64</v>
      </c>
      <c r="P18">
        <v>2</v>
      </c>
      <c r="Q18" t="s">
        <v>23</v>
      </c>
      <c r="R18" t="s">
        <v>131</v>
      </c>
      <c r="S18" t="s">
        <v>173</v>
      </c>
      <c r="T18">
        <v>100</v>
      </c>
      <c r="U18">
        <v>0</v>
      </c>
      <c r="V18">
        <v>0</v>
      </c>
      <c r="AB18" t="s">
        <v>23</v>
      </c>
      <c r="AC18">
        <v>4</v>
      </c>
      <c r="AD18" t="s">
        <v>76</v>
      </c>
      <c r="AE18" s="10">
        <f t="shared" si="0"/>
        <v>0</v>
      </c>
      <c r="AF18">
        <v>0</v>
      </c>
      <c r="AG18" t="s">
        <v>78</v>
      </c>
    </row>
    <row r="19" spans="1:36" x14ac:dyDescent="0.25">
      <c r="A19" s="4">
        <v>390720</v>
      </c>
      <c r="B19">
        <v>390420</v>
      </c>
      <c r="C19" t="s">
        <v>182</v>
      </c>
      <c r="D19" t="s">
        <v>120</v>
      </c>
      <c r="E19" t="s">
        <v>9</v>
      </c>
      <c r="F19" t="s">
        <v>91</v>
      </c>
      <c r="G19">
        <v>2</v>
      </c>
      <c r="H19">
        <v>20</v>
      </c>
      <c r="I19" s="8">
        <v>30</v>
      </c>
      <c r="J19" s="10">
        <f t="shared" ref="J19" si="1">I19/$AJ$29</f>
        <v>1.25</v>
      </c>
      <c r="K19">
        <v>2</v>
      </c>
      <c r="L19" t="s">
        <v>23</v>
      </c>
      <c r="M19" t="s">
        <v>180</v>
      </c>
      <c r="N19" t="s">
        <v>185</v>
      </c>
      <c r="O19">
        <v>14</v>
      </c>
      <c r="P19">
        <v>3</v>
      </c>
      <c r="Q19" t="s">
        <v>23</v>
      </c>
      <c r="R19" t="s">
        <v>40</v>
      </c>
      <c r="T19">
        <v>95</v>
      </c>
      <c r="U19">
        <v>5</v>
      </c>
      <c r="V19">
        <v>0</v>
      </c>
      <c r="AB19" t="s">
        <v>23</v>
      </c>
      <c r="AC19">
        <v>3</v>
      </c>
      <c r="AD19" t="s">
        <v>75</v>
      </c>
      <c r="AE19" s="10">
        <f t="shared" si="0"/>
        <v>0</v>
      </c>
      <c r="AF19">
        <v>0</v>
      </c>
      <c r="AG19">
        <f t="shared" ref="AG19" si="2">H19/$AJ$30</f>
        <v>1.1111111111111112</v>
      </c>
    </row>
    <row r="20" spans="1:36" hidden="1" x14ac:dyDescent="0.25">
      <c r="N20" t="s">
        <v>123</v>
      </c>
      <c r="O20">
        <v>29</v>
      </c>
      <c r="P20">
        <v>2</v>
      </c>
      <c r="Q20" t="s">
        <v>23</v>
      </c>
      <c r="R20" t="s">
        <v>186</v>
      </c>
      <c r="AE20" s="10"/>
    </row>
    <row r="21" spans="1:36" x14ac:dyDescent="0.25">
      <c r="AE21" s="10"/>
    </row>
    <row r="22" spans="1:36" x14ac:dyDescent="0.25">
      <c r="AE22" s="10"/>
    </row>
    <row r="25" spans="1:36" x14ac:dyDescent="0.25">
      <c r="AI25" t="s">
        <v>76</v>
      </c>
    </row>
    <row r="26" spans="1:36" x14ac:dyDescent="0.25">
      <c r="AI26" t="s">
        <v>75</v>
      </c>
    </row>
    <row r="27" spans="1:36" x14ac:dyDescent="0.25">
      <c r="AI27" t="s">
        <v>73</v>
      </c>
    </row>
    <row r="28" spans="1:36" x14ac:dyDescent="0.25">
      <c r="AI28" t="s">
        <v>74</v>
      </c>
    </row>
    <row r="29" spans="1:36" x14ac:dyDescent="0.25">
      <c r="AI29" t="s">
        <v>188</v>
      </c>
      <c r="AJ29">
        <v>24</v>
      </c>
    </row>
    <row r="30" spans="1:36" x14ac:dyDescent="0.25">
      <c r="AI30" t="s">
        <v>4</v>
      </c>
      <c r="AJ30">
        <v>18</v>
      </c>
    </row>
  </sheetData>
  <autoFilter ref="A2:AF20">
    <filterColumn colId="0">
      <customFilters>
        <customFilter operator="notEqual" val=" "/>
      </customFilters>
    </filterColumn>
  </autoFilter>
  <mergeCells count="1">
    <mergeCell ref="T1:V1"/>
  </mergeCells>
  <dataValidations count="1">
    <dataValidation type="list" allowBlank="1" showInputMessage="1" showErrorMessage="1" sqref="AD3:AD18">
      <formula1>$AI$25:$AI$28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3" max="11" width="12.28515625" customWidth="1"/>
    <col min="12" max="12" width="19.28515625" customWidth="1"/>
    <col min="13" max="13" width="12.28515625" customWidth="1"/>
    <col min="14" max="14" width="18.85546875" customWidth="1"/>
    <col min="15" max="15" width="12.28515625" customWidth="1"/>
    <col min="19" max="19" width="34.7109375" customWidth="1"/>
    <col min="20" max="20" width="12.140625" customWidth="1"/>
    <col min="24" max="24" width="16.28515625" customWidth="1"/>
    <col min="25" max="26" width="13.5703125" customWidth="1"/>
    <col min="30" max="30" width="15.28515625" customWidth="1"/>
    <col min="31" max="31" width="16" bestFit="1" customWidth="1"/>
    <col min="32" max="32" width="11.5703125" customWidth="1"/>
  </cols>
  <sheetData>
    <row r="1" spans="1:36" x14ac:dyDescent="0.25">
      <c r="T1" s="58" t="s">
        <v>61</v>
      </c>
      <c r="U1" s="58"/>
      <c r="V1" s="58"/>
      <c r="AC1" s="8"/>
      <c r="AD1" s="8"/>
      <c r="AE1" s="8"/>
    </row>
    <row r="2" spans="1:36" ht="60" x14ac:dyDescent="0.25">
      <c r="A2" s="1" t="s">
        <v>59</v>
      </c>
      <c r="B2" t="s">
        <v>0</v>
      </c>
      <c r="C2" t="s">
        <v>5</v>
      </c>
      <c r="D2" t="s">
        <v>38</v>
      </c>
      <c r="E2" t="s">
        <v>39</v>
      </c>
      <c r="F2" t="s">
        <v>3</v>
      </c>
      <c r="G2" s="1" t="s">
        <v>1</v>
      </c>
      <c r="H2" t="s">
        <v>4</v>
      </c>
      <c r="I2" t="s">
        <v>77</v>
      </c>
      <c r="J2" t="s">
        <v>191</v>
      </c>
      <c r="K2" s="1" t="s">
        <v>10</v>
      </c>
      <c r="L2" t="s">
        <v>21</v>
      </c>
      <c r="M2" s="1" t="s">
        <v>24</v>
      </c>
      <c r="N2" s="1" t="s">
        <v>15</v>
      </c>
      <c r="O2" s="1" t="s">
        <v>12</v>
      </c>
      <c r="P2" s="1" t="s">
        <v>2</v>
      </c>
      <c r="Q2" s="1" t="s">
        <v>21</v>
      </c>
      <c r="R2" s="1" t="s">
        <v>24</v>
      </c>
      <c r="S2" s="1" t="s">
        <v>60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68</v>
      </c>
      <c r="Z2" s="1" t="s">
        <v>67</v>
      </c>
      <c r="AB2" s="1" t="s">
        <v>71</v>
      </c>
      <c r="AC2" s="9" t="s">
        <v>70</v>
      </c>
      <c r="AD2" s="9" t="s">
        <v>72</v>
      </c>
      <c r="AE2" s="9" t="s">
        <v>79</v>
      </c>
      <c r="AF2" s="1" t="s">
        <v>80</v>
      </c>
    </row>
    <row r="3" spans="1:36" x14ac:dyDescent="0.25">
      <c r="A3">
        <v>454</v>
      </c>
      <c r="B3">
        <v>200454</v>
      </c>
      <c r="C3" t="s">
        <v>141</v>
      </c>
      <c r="D3" t="s">
        <v>9</v>
      </c>
      <c r="E3" t="s">
        <v>150</v>
      </c>
      <c r="F3" s="2" t="s">
        <v>151</v>
      </c>
      <c r="G3">
        <v>5</v>
      </c>
      <c r="H3">
        <v>15</v>
      </c>
      <c r="I3">
        <v>22</v>
      </c>
      <c r="J3" s="5">
        <f>I3/AJ16</f>
        <v>1.2941176470588236</v>
      </c>
      <c r="K3">
        <f>14+12</f>
        <v>26</v>
      </c>
      <c r="L3" t="s">
        <v>23</v>
      </c>
      <c r="M3" t="s">
        <v>144</v>
      </c>
      <c r="N3" t="s">
        <v>153</v>
      </c>
      <c r="O3">
        <v>7</v>
      </c>
      <c r="P3" t="s">
        <v>158</v>
      </c>
      <c r="Q3" t="s">
        <v>22</v>
      </c>
      <c r="R3" s="11"/>
      <c r="S3" t="s">
        <v>108</v>
      </c>
      <c r="T3">
        <v>20</v>
      </c>
      <c r="U3">
        <v>80</v>
      </c>
      <c r="V3">
        <v>0</v>
      </c>
      <c r="AB3" t="s">
        <v>22</v>
      </c>
      <c r="AC3" s="8"/>
      <c r="AD3" s="8" t="s">
        <v>73</v>
      </c>
      <c r="AE3" s="10">
        <f>AF3/K3</f>
        <v>0.42307692307692307</v>
      </c>
      <c r="AF3">
        <v>11</v>
      </c>
      <c r="AG3" s="5">
        <f>H3/$AJ$21</f>
        <v>1.0714285714285714</v>
      </c>
    </row>
    <row r="4" spans="1:36" x14ac:dyDescent="0.25">
      <c r="F4" s="2"/>
      <c r="N4" t="s">
        <v>154</v>
      </c>
      <c r="O4">
        <v>42</v>
      </c>
      <c r="P4" t="s">
        <v>159</v>
      </c>
      <c r="Q4" t="s">
        <v>23</v>
      </c>
      <c r="R4" s="11" t="s">
        <v>160</v>
      </c>
      <c r="S4" t="s">
        <v>127</v>
      </c>
      <c r="AC4" s="8"/>
      <c r="AD4" s="8"/>
      <c r="AE4" s="10"/>
      <c r="AG4" s="5">
        <f t="shared" ref="AG4:AG17" si="0">H4/$AJ$21</f>
        <v>0</v>
      </c>
    </row>
    <row r="5" spans="1:36" x14ac:dyDescent="0.25">
      <c r="F5" s="2"/>
      <c r="M5" s="3"/>
      <c r="N5" t="s">
        <v>155</v>
      </c>
      <c r="O5">
        <v>22</v>
      </c>
      <c r="P5" t="s">
        <v>13</v>
      </c>
      <c r="Q5" t="s">
        <v>23</v>
      </c>
      <c r="R5" s="11" t="s">
        <v>40</v>
      </c>
      <c r="S5" t="s">
        <v>156</v>
      </c>
      <c r="AC5" s="8"/>
      <c r="AD5" s="8"/>
      <c r="AE5" s="10"/>
      <c r="AG5" s="5">
        <f t="shared" si="0"/>
        <v>0</v>
      </c>
    </row>
    <row r="6" spans="1:36" x14ac:dyDescent="0.25">
      <c r="F6" s="2"/>
      <c r="N6" t="s">
        <v>157</v>
      </c>
      <c r="O6">
        <v>15</v>
      </c>
      <c r="P6" t="s">
        <v>161</v>
      </c>
      <c r="Q6" t="s">
        <v>22</v>
      </c>
      <c r="R6" s="11"/>
      <c r="S6" t="s">
        <v>104</v>
      </c>
      <c r="AC6" s="8"/>
      <c r="AD6" s="8"/>
      <c r="AE6" s="10"/>
      <c r="AG6" s="5">
        <f t="shared" si="0"/>
        <v>0</v>
      </c>
    </row>
    <row r="7" spans="1:36" x14ac:dyDescent="0.25">
      <c r="F7" s="2"/>
      <c r="N7" t="s">
        <v>152</v>
      </c>
      <c r="O7">
        <v>7</v>
      </c>
      <c r="P7" t="s">
        <v>13</v>
      </c>
      <c r="Q7" t="s">
        <v>22</v>
      </c>
      <c r="R7" s="11"/>
      <c r="AC7" s="8"/>
      <c r="AD7" s="8"/>
      <c r="AE7" s="10"/>
      <c r="AG7" s="5">
        <f t="shared" si="0"/>
        <v>0</v>
      </c>
    </row>
    <row r="8" spans="1:36" x14ac:dyDescent="0.25">
      <c r="A8">
        <v>459</v>
      </c>
      <c r="B8">
        <v>200459</v>
      </c>
      <c r="C8" t="s">
        <v>141</v>
      </c>
      <c r="D8" t="s">
        <v>9</v>
      </c>
      <c r="E8" t="s">
        <v>151</v>
      </c>
      <c r="F8" s="2" t="s">
        <v>162</v>
      </c>
      <c r="G8">
        <v>4</v>
      </c>
      <c r="H8">
        <v>22</v>
      </c>
      <c r="I8">
        <v>39</v>
      </c>
      <c r="J8" s="5">
        <f>I8/AJ16</f>
        <v>2.2941176470588234</v>
      </c>
      <c r="K8">
        <f>9</f>
        <v>9</v>
      </c>
      <c r="L8" t="s">
        <v>23</v>
      </c>
      <c r="M8" t="s">
        <v>160</v>
      </c>
      <c r="N8" t="s">
        <v>163</v>
      </c>
      <c r="O8">
        <v>16</v>
      </c>
      <c r="P8" t="s">
        <v>124</v>
      </c>
      <c r="Q8" t="s">
        <v>22</v>
      </c>
      <c r="R8" s="3"/>
      <c r="S8" t="s">
        <v>164</v>
      </c>
      <c r="T8">
        <v>30</v>
      </c>
      <c r="U8">
        <v>0</v>
      </c>
      <c r="V8">
        <v>70</v>
      </c>
      <c r="AB8" t="s">
        <v>23</v>
      </c>
      <c r="AC8" s="8">
        <v>1</v>
      </c>
      <c r="AD8" s="8" t="s">
        <v>74</v>
      </c>
      <c r="AE8" s="10">
        <f t="shared" ref="AE8" si="1">AF8/K8</f>
        <v>0.22222222222222221</v>
      </c>
      <c r="AF8">
        <v>2</v>
      </c>
      <c r="AG8" s="5">
        <f t="shared" si="0"/>
        <v>1.5714285714285714</v>
      </c>
    </row>
    <row r="9" spans="1:36" x14ac:dyDescent="0.25">
      <c r="F9" s="2"/>
      <c r="N9" t="s">
        <v>165</v>
      </c>
      <c r="O9">
        <v>16</v>
      </c>
      <c r="P9" t="s">
        <v>116</v>
      </c>
      <c r="Q9" t="s">
        <v>22</v>
      </c>
      <c r="S9" t="s">
        <v>105</v>
      </c>
      <c r="AC9" s="8"/>
      <c r="AD9" s="8"/>
      <c r="AE9" s="10"/>
      <c r="AG9" s="5">
        <f t="shared" si="0"/>
        <v>0</v>
      </c>
    </row>
    <row r="10" spans="1:36" x14ac:dyDescent="0.25">
      <c r="D10" s="1"/>
      <c r="F10" s="2"/>
      <c r="N10" t="s">
        <v>157</v>
      </c>
      <c r="O10">
        <v>22</v>
      </c>
      <c r="P10" t="s">
        <v>166</v>
      </c>
      <c r="Q10" t="s">
        <v>23</v>
      </c>
      <c r="R10" s="3" t="s">
        <v>160</v>
      </c>
      <c r="S10" t="s">
        <v>127</v>
      </c>
      <c r="AC10" s="8"/>
      <c r="AD10" s="8"/>
      <c r="AE10" s="10"/>
      <c r="AG10" s="5">
        <f t="shared" si="0"/>
        <v>0</v>
      </c>
    </row>
    <row r="11" spans="1:36" x14ac:dyDescent="0.25">
      <c r="A11">
        <v>453</v>
      </c>
      <c r="B11">
        <v>200453</v>
      </c>
      <c r="C11" t="s">
        <v>141</v>
      </c>
      <c r="D11" t="s">
        <v>9</v>
      </c>
      <c r="E11" t="s">
        <v>151</v>
      </c>
      <c r="F11" s="2" t="s">
        <v>244</v>
      </c>
      <c r="G11">
        <v>6</v>
      </c>
      <c r="H11">
        <v>36</v>
      </c>
      <c r="I11">
        <v>61</v>
      </c>
      <c r="J11" s="5">
        <f>I11/AJ16</f>
        <v>3.5882352941176472</v>
      </c>
      <c r="K11">
        <v>20</v>
      </c>
      <c r="L11" t="s">
        <v>23</v>
      </c>
      <c r="M11" t="s">
        <v>254</v>
      </c>
      <c r="N11" t="s">
        <v>246</v>
      </c>
      <c r="O11">
        <v>17</v>
      </c>
      <c r="P11" t="s">
        <v>124</v>
      </c>
      <c r="Q11" t="s">
        <v>22</v>
      </c>
      <c r="S11" t="s">
        <v>104</v>
      </c>
      <c r="T11">
        <v>0</v>
      </c>
      <c r="U11">
        <v>30</v>
      </c>
      <c r="V11">
        <v>70</v>
      </c>
      <c r="AB11" t="s">
        <v>23</v>
      </c>
      <c r="AC11" s="8">
        <v>2</v>
      </c>
      <c r="AD11" t="s">
        <v>74</v>
      </c>
      <c r="AE11" s="10">
        <f>AF11/K11</f>
        <v>0.1</v>
      </c>
      <c r="AF11">
        <v>2</v>
      </c>
      <c r="AG11" s="5">
        <f t="shared" si="0"/>
        <v>2.5714285714285716</v>
      </c>
    </row>
    <row r="12" spans="1:36" x14ac:dyDescent="0.25">
      <c r="F12" s="2"/>
      <c r="M12" s="3"/>
      <c r="N12" t="s">
        <v>247</v>
      </c>
      <c r="O12">
        <v>36</v>
      </c>
      <c r="P12" t="s">
        <v>252</v>
      </c>
      <c r="Q12" t="s">
        <v>22</v>
      </c>
      <c r="S12" t="s">
        <v>127</v>
      </c>
      <c r="AC12" s="8"/>
      <c r="AE12" s="8"/>
      <c r="AF12" s="10"/>
      <c r="AG12" s="5">
        <f t="shared" si="0"/>
        <v>0</v>
      </c>
    </row>
    <row r="13" spans="1:36" x14ac:dyDescent="0.25">
      <c r="F13" s="2"/>
      <c r="N13" t="s">
        <v>248</v>
      </c>
      <c r="O13">
        <v>26</v>
      </c>
      <c r="P13" t="s">
        <v>124</v>
      </c>
      <c r="Q13" t="s">
        <v>22</v>
      </c>
      <c r="S13" t="s">
        <v>125</v>
      </c>
      <c r="AC13" s="8"/>
      <c r="AE13" s="8"/>
      <c r="AF13" s="10"/>
      <c r="AG13" s="5">
        <f t="shared" si="0"/>
        <v>0</v>
      </c>
    </row>
    <row r="14" spans="1:36" x14ac:dyDescent="0.25">
      <c r="F14" s="2"/>
      <c r="N14" t="s">
        <v>249</v>
      </c>
      <c r="O14">
        <v>11</v>
      </c>
      <c r="P14" t="s">
        <v>158</v>
      </c>
      <c r="Q14" t="s">
        <v>22</v>
      </c>
      <c r="S14" t="s">
        <v>208</v>
      </c>
      <c r="AC14" s="8"/>
      <c r="AE14" s="8"/>
      <c r="AF14" s="10"/>
      <c r="AG14" s="5">
        <f t="shared" si="0"/>
        <v>0</v>
      </c>
    </row>
    <row r="15" spans="1:36" x14ac:dyDescent="0.25">
      <c r="F15" s="2"/>
      <c r="N15" t="s">
        <v>250</v>
      </c>
      <c r="O15">
        <v>15</v>
      </c>
      <c r="P15" t="s">
        <v>253</v>
      </c>
      <c r="Q15" t="s">
        <v>23</v>
      </c>
      <c r="R15" t="s">
        <v>254</v>
      </c>
      <c r="S15" t="s">
        <v>223</v>
      </c>
      <c r="AC15" s="8"/>
      <c r="AE15" s="8"/>
      <c r="AF15" s="10"/>
      <c r="AG15" s="5">
        <f t="shared" si="0"/>
        <v>0</v>
      </c>
    </row>
    <row r="16" spans="1:36" x14ac:dyDescent="0.25">
      <c r="F16" s="2"/>
      <c r="N16" t="s">
        <v>255</v>
      </c>
      <c r="O16">
        <v>20</v>
      </c>
      <c r="P16" t="s">
        <v>134</v>
      </c>
      <c r="Q16" t="s">
        <v>22</v>
      </c>
      <c r="AC16" s="8"/>
      <c r="AE16" s="8"/>
      <c r="AF16" s="10"/>
      <c r="AG16" s="5">
        <f t="shared" si="0"/>
        <v>0</v>
      </c>
      <c r="AI16" t="s">
        <v>188</v>
      </c>
      <c r="AJ16">
        <v>17</v>
      </c>
    </row>
    <row r="17" spans="1:36" x14ac:dyDescent="0.25">
      <c r="A17">
        <v>455</v>
      </c>
      <c r="B17">
        <v>200455</v>
      </c>
      <c r="C17" t="s">
        <v>141</v>
      </c>
      <c r="D17" t="s">
        <v>9</v>
      </c>
      <c r="E17" t="s">
        <v>256</v>
      </c>
      <c r="F17" t="s">
        <v>151</v>
      </c>
      <c r="G17">
        <v>4</v>
      </c>
      <c r="H17">
        <v>14</v>
      </c>
      <c r="I17">
        <v>19</v>
      </c>
      <c r="J17" s="5">
        <f>I17/AJ16</f>
        <v>1.1176470588235294</v>
      </c>
      <c r="K17">
        <v>23</v>
      </c>
      <c r="L17" t="s">
        <v>23</v>
      </c>
      <c r="M17" t="s">
        <v>251</v>
      </c>
      <c r="N17" t="s">
        <v>257</v>
      </c>
      <c r="O17">
        <v>2</v>
      </c>
      <c r="P17" t="s">
        <v>13</v>
      </c>
      <c r="Q17" t="s">
        <v>22</v>
      </c>
      <c r="T17">
        <v>0</v>
      </c>
      <c r="U17">
        <v>25</v>
      </c>
      <c r="V17">
        <v>75</v>
      </c>
      <c r="AB17" t="s">
        <v>22</v>
      </c>
      <c r="AC17" s="8"/>
      <c r="AD17" s="8" t="s">
        <v>73</v>
      </c>
      <c r="AE17" s="10">
        <f>AF17/K17</f>
        <v>0.13043478260869565</v>
      </c>
      <c r="AF17">
        <v>3</v>
      </c>
      <c r="AG17" s="5">
        <f t="shared" si="0"/>
        <v>1</v>
      </c>
      <c r="AI17" t="s">
        <v>76</v>
      </c>
    </row>
    <row r="18" spans="1:36" x14ac:dyDescent="0.25">
      <c r="N18" t="s">
        <v>247</v>
      </c>
      <c r="O18">
        <v>13</v>
      </c>
      <c r="P18" t="s">
        <v>261</v>
      </c>
      <c r="Q18" t="s">
        <v>22</v>
      </c>
      <c r="S18" t="s">
        <v>104</v>
      </c>
      <c r="AE18" s="10"/>
      <c r="AI18" t="s">
        <v>75</v>
      </c>
    </row>
    <row r="19" spans="1:36" x14ac:dyDescent="0.25">
      <c r="N19" t="s">
        <v>258</v>
      </c>
      <c r="O19">
        <v>26</v>
      </c>
      <c r="P19" t="s">
        <v>124</v>
      </c>
      <c r="Q19" t="s">
        <v>23</v>
      </c>
      <c r="R19" t="s">
        <v>262</v>
      </c>
      <c r="S19" t="s">
        <v>127</v>
      </c>
      <c r="AE19" s="10"/>
      <c r="AI19" t="s">
        <v>73</v>
      </c>
    </row>
    <row r="20" spans="1:36" x14ac:dyDescent="0.25">
      <c r="N20" t="s">
        <v>259</v>
      </c>
      <c r="O20">
        <v>21</v>
      </c>
      <c r="P20" t="s">
        <v>13</v>
      </c>
      <c r="Q20" t="s">
        <v>22</v>
      </c>
      <c r="AE20" s="10"/>
      <c r="AI20" t="s">
        <v>74</v>
      </c>
    </row>
    <row r="21" spans="1:36" x14ac:dyDescent="0.25">
      <c r="N21" t="s">
        <v>260</v>
      </c>
      <c r="O21">
        <v>35</v>
      </c>
      <c r="P21" t="s">
        <v>124</v>
      </c>
      <c r="Q21" t="s">
        <v>22</v>
      </c>
      <c r="S21" t="s">
        <v>223</v>
      </c>
      <c r="AE21" s="10"/>
      <c r="AI21" t="s">
        <v>283</v>
      </c>
      <c r="AJ21">
        <v>14</v>
      </c>
    </row>
    <row r="22" spans="1:36" x14ac:dyDescent="0.25">
      <c r="N22" t="s">
        <v>263</v>
      </c>
      <c r="O22">
        <v>21</v>
      </c>
      <c r="P22" t="s">
        <v>134</v>
      </c>
      <c r="Q22" t="s">
        <v>22</v>
      </c>
      <c r="AE22" s="10"/>
    </row>
    <row r="23" spans="1:36" x14ac:dyDescent="0.25">
      <c r="AE23" s="10"/>
    </row>
    <row r="24" spans="1:36" x14ac:dyDescent="0.25">
      <c r="AE24" s="10"/>
    </row>
    <row r="25" spans="1:36" x14ac:dyDescent="0.25">
      <c r="AE25" s="10"/>
    </row>
  </sheetData>
  <autoFilter ref="A2:AF22"/>
  <mergeCells count="1">
    <mergeCell ref="T1:V1"/>
  </mergeCells>
  <dataValidations count="2">
    <dataValidation type="list" allowBlank="1" showInputMessage="1" showErrorMessage="1" sqref="AE11:AE16">
      <formula1>$AI$22:$AI$25</formula1>
    </dataValidation>
    <dataValidation type="list" allowBlank="1" showInputMessage="1" showErrorMessage="1" sqref="AD3:AD19">
      <formula1>$AI$17:$AI$20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32"/>
  <sheetViews>
    <sheetView workbookViewId="0">
      <pane xSplit="1" topLeftCell="T1" activePane="topRight" state="frozen"/>
      <selection pane="topRight"/>
    </sheetView>
  </sheetViews>
  <sheetFormatPr defaultRowHeight="15" x14ac:dyDescent="0.25"/>
  <cols>
    <col min="3" max="11" width="12.28515625" customWidth="1"/>
    <col min="12" max="12" width="19.28515625" customWidth="1"/>
    <col min="13" max="13" width="12.28515625" customWidth="1"/>
    <col min="14" max="14" width="18.85546875" customWidth="1"/>
    <col min="15" max="15" width="12.28515625" customWidth="1"/>
    <col min="19" max="19" width="34.7109375" customWidth="1"/>
    <col min="20" max="20" width="12.140625" customWidth="1"/>
    <col min="24" max="24" width="16.28515625" customWidth="1"/>
    <col min="25" max="26" width="13.5703125" customWidth="1"/>
    <col min="30" max="30" width="15.28515625" customWidth="1"/>
    <col min="32" max="32" width="11.5703125" customWidth="1"/>
    <col min="33" max="33" width="11.28515625" bestFit="1" customWidth="1"/>
  </cols>
  <sheetData>
    <row r="1" spans="1:33" x14ac:dyDescent="0.25">
      <c r="T1" s="58" t="s">
        <v>61</v>
      </c>
      <c r="U1" s="58"/>
      <c r="V1" s="58"/>
      <c r="AC1" s="8"/>
      <c r="AD1" s="8"/>
      <c r="AE1" s="8"/>
    </row>
    <row r="2" spans="1:33" ht="60" x14ac:dyDescent="0.25">
      <c r="A2" s="1" t="s">
        <v>59</v>
      </c>
      <c r="B2" t="s">
        <v>0</v>
      </c>
      <c r="C2" t="s">
        <v>5</v>
      </c>
      <c r="D2" t="s">
        <v>38</v>
      </c>
      <c r="E2" t="s">
        <v>39</v>
      </c>
      <c r="F2" t="s">
        <v>3</v>
      </c>
      <c r="G2" s="1" t="s">
        <v>1</v>
      </c>
      <c r="H2" t="s">
        <v>4</v>
      </c>
      <c r="I2" t="s">
        <v>77</v>
      </c>
      <c r="J2" t="s">
        <v>245</v>
      </c>
      <c r="K2" s="1" t="s">
        <v>10</v>
      </c>
      <c r="L2" t="s">
        <v>21</v>
      </c>
      <c r="M2" s="1" t="s">
        <v>24</v>
      </c>
      <c r="N2" s="1" t="s">
        <v>15</v>
      </c>
      <c r="O2" s="1" t="s">
        <v>12</v>
      </c>
      <c r="P2" s="1" t="s">
        <v>2</v>
      </c>
      <c r="Q2" s="1" t="s">
        <v>21</v>
      </c>
      <c r="R2" s="1" t="s">
        <v>24</v>
      </c>
      <c r="S2" s="1" t="s">
        <v>60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68</v>
      </c>
      <c r="Z2" s="1" t="s">
        <v>67</v>
      </c>
      <c r="AB2" s="1" t="s">
        <v>71</v>
      </c>
      <c r="AC2" s="9" t="s">
        <v>70</v>
      </c>
      <c r="AD2" s="9" t="s">
        <v>72</v>
      </c>
      <c r="AE2" s="9" t="s">
        <v>79</v>
      </c>
      <c r="AF2" s="1" t="s">
        <v>80</v>
      </c>
    </row>
    <row r="3" spans="1:33" x14ac:dyDescent="0.25">
      <c r="A3">
        <v>438</v>
      </c>
      <c r="B3">
        <v>200438</v>
      </c>
      <c r="C3" t="s">
        <v>141</v>
      </c>
      <c r="D3" t="s">
        <v>9</v>
      </c>
      <c r="E3" t="s">
        <v>142</v>
      </c>
      <c r="F3" t="s">
        <v>143</v>
      </c>
      <c r="G3">
        <v>3</v>
      </c>
      <c r="H3" s="26" t="s">
        <v>78</v>
      </c>
      <c r="I3" s="26" t="s">
        <v>78</v>
      </c>
      <c r="J3" s="27" t="s">
        <v>78</v>
      </c>
      <c r="K3">
        <f>14+13</f>
        <v>27</v>
      </c>
      <c r="L3" t="s">
        <v>23</v>
      </c>
      <c r="M3" s="3" t="s">
        <v>144</v>
      </c>
      <c r="N3" t="s">
        <v>145</v>
      </c>
      <c r="O3">
        <v>20</v>
      </c>
      <c r="P3" t="s">
        <v>103</v>
      </c>
      <c r="Q3" t="s">
        <v>22</v>
      </c>
      <c r="T3">
        <v>0</v>
      </c>
      <c r="U3">
        <v>0</v>
      </c>
      <c r="V3">
        <v>100</v>
      </c>
      <c r="AB3" t="s">
        <v>22</v>
      </c>
      <c r="AC3" s="8"/>
      <c r="AD3" s="8" t="s">
        <v>74</v>
      </c>
      <c r="AE3" s="10">
        <f>AF3/K3</f>
        <v>7.407407407407407E-2</v>
      </c>
      <c r="AF3">
        <v>2</v>
      </c>
      <c r="AG3" t="s">
        <v>78</v>
      </c>
    </row>
    <row r="4" spans="1:33" hidden="1" x14ac:dyDescent="0.25">
      <c r="F4" s="2"/>
      <c r="J4" s="5"/>
      <c r="N4" t="s">
        <v>146</v>
      </c>
      <c r="O4">
        <v>14</v>
      </c>
      <c r="P4" t="s">
        <v>118</v>
      </c>
      <c r="Q4" t="s">
        <v>23</v>
      </c>
      <c r="R4" s="3" t="s">
        <v>35</v>
      </c>
      <c r="AC4" s="8"/>
      <c r="AD4" s="8"/>
      <c r="AE4" s="10"/>
    </row>
    <row r="5" spans="1:33" hidden="1" x14ac:dyDescent="0.25">
      <c r="F5" s="2"/>
      <c r="J5" s="5"/>
      <c r="N5" t="s">
        <v>147</v>
      </c>
      <c r="O5">
        <v>33</v>
      </c>
      <c r="P5" t="s">
        <v>148</v>
      </c>
      <c r="Q5" t="s">
        <v>23</v>
      </c>
      <c r="R5" s="3" t="s">
        <v>149</v>
      </c>
      <c r="AC5" s="8"/>
      <c r="AD5" s="8"/>
      <c r="AE5" s="10"/>
    </row>
    <row r="6" spans="1:33" x14ac:dyDescent="0.25">
      <c r="A6">
        <v>452</v>
      </c>
      <c r="B6">
        <v>200452</v>
      </c>
      <c r="C6" t="s">
        <v>141</v>
      </c>
      <c r="D6" t="s">
        <v>9</v>
      </c>
      <c r="E6" t="s">
        <v>242</v>
      </c>
      <c r="F6" s="2" t="s">
        <v>243</v>
      </c>
      <c r="G6">
        <v>6</v>
      </c>
      <c r="H6" s="25">
        <v>11</v>
      </c>
      <c r="I6" s="25">
        <v>17</v>
      </c>
      <c r="J6" s="28">
        <f>I6/AI31</f>
        <v>1.3076923076923077</v>
      </c>
      <c r="K6">
        <v>56</v>
      </c>
      <c r="L6" t="s">
        <v>23</v>
      </c>
      <c r="M6" t="s">
        <v>280</v>
      </c>
      <c r="N6" t="s">
        <v>246</v>
      </c>
      <c r="O6">
        <v>11</v>
      </c>
      <c r="P6" t="s">
        <v>270</v>
      </c>
      <c r="Q6" t="s">
        <v>23</v>
      </c>
      <c r="R6" t="s">
        <v>35</v>
      </c>
      <c r="S6" t="s">
        <v>127</v>
      </c>
      <c r="T6">
        <v>0</v>
      </c>
      <c r="U6">
        <v>85</v>
      </c>
      <c r="V6">
        <v>15</v>
      </c>
      <c r="AB6" t="s">
        <v>23</v>
      </c>
      <c r="AC6" s="8">
        <v>5</v>
      </c>
      <c r="AD6" s="8" t="s">
        <v>73</v>
      </c>
      <c r="AE6" s="10">
        <f t="shared" ref="AE6" si="0">AF6/K6</f>
        <v>0.10714285714285714</v>
      </c>
      <c r="AF6">
        <v>6</v>
      </c>
      <c r="AG6">
        <f>H6/$AI$32</f>
        <v>1</v>
      </c>
    </row>
    <row r="7" spans="1:33" hidden="1" x14ac:dyDescent="0.25">
      <c r="F7" s="2"/>
      <c r="J7" s="5"/>
      <c r="N7" t="s">
        <v>264</v>
      </c>
      <c r="O7">
        <v>30</v>
      </c>
      <c r="P7" t="s">
        <v>271</v>
      </c>
      <c r="Q7" t="s">
        <v>23</v>
      </c>
      <c r="R7" t="s">
        <v>272</v>
      </c>
      <c r="S7" t="s">
        <v>223</v>
      </c>
      <c r="AC7" s="8"/>
      <c r="AD7" s="8"/>
      <c r="AE7" s="10"/>
    </row>
    <row r="8" spans="1:33" hidden="1" x14ac:dyDescent="0.25">
      <c r="F8" s="2"/>
      <c r="J8" s="5"/>
      <c r="N8" t="s">
        <v>265</v>
      </c>
      <c r="O8">
        <v>16</v>
      </c>
      <c r="P8">
        <v>0</v>
      </c>
      <c r="Q8" t="s">
        <v>23</v>
      </c>
      <c r="R8" t="s">
        <v>35</v>
      </c>
      <c r="S8" t="s">
        <v>105</v>
      </c>
      <c r="AC8" s="8"/>
      <c r="AD8" s="8"/>
      <c r="AE8" s="10"/>
    </row>
    <row r="9" spans="1:33" hidden="1" x14ac:dyDescent="0.25">
      <c r="F9" s="2"/>
      <c r="J9" s="5"/>
      <c r="N9" t="s">
        <v>266</v>
      </c>
      <c r="O9">
        <v>11</v>
      </c>
      <c r="P9" t="s">
        <v>16</v>
      </c>
      <c r="Q9" t="s">
        <v>22</v>
      </c>
      <c r="S9" t="s">
        <v>104</v>
      </c>
      <c r="AC9" s="8"/>
      <c r="AD9" s="8"/>
      <c r="AE9" s="10"/>
    </row>
    <row r="10" spans="1:33" hidden="1" x14ac:dyDescent="0.25">
      <c r="F10" s="2"/>
      <c r="J10" s="5"/>
      <c r="N10" t="s">
        <v>268</v>
      </c>
      <c r="O10">
        <v>16</v>
      </c>
      <c r="P10" t="s">
        <v>273</v>
      </c>
      <c r="Q10" t="s">
        <v>22</v>
      </c>
      <c r="S10" t="s">
        <v>132</v>
      </c>
      <c r="AC10" s="8"/>
      <c r="AD10" s="8"/>
      <c r="AE10" s="10"/>
    </row>
    <row r="11" spans="1:33" hidden="1" x14ac:dyDescent="0.25">
      <c r="F11" s="2"/>
      <c r="J11" s="5"/>
      <c r="N11" t="s">
        <v>269</v>
      </c>
      <c r="O11">
        <v>4</v>
      </c>
      <c r="P11" t="s">
        <v>124</v>
      </c>
      <c r="Q11" t="s">
        <v>22</v>
      </c>
      <c r="S11" t="s">
        <v>125</v>
      </c>
      <c r="AC11" s="8"/>
      <c r="AD11" s="8"/>
      <c r="AE11" s="10"/>
    </row>
    <row r="12" spans="1:33" x14ac:dyDescent="0.25">
      <c r="A12">
        <v>453</v>
      </c>
      <c r="B12">
        <v>200453</v>
      </c>
      <c r="C12" t="s">
        <v>141</v>
      </c>
      <c r="D12" t="s">
        <v>9</v>
      </c>
      <c r="E12" t="s">
        <v>151</v>
      </c>
      <c r="F12" s="2" t="s">
        <v>244</v>
      </c>
      <c r="G12">
        <v>6</v>
      </c>
      <c r="H12" s="25">
        <v>17</v>
      </c>
      <c r="I12" s="25">
        <v>24</v>
      </c>
      <c r="J12" s="28">
        <f>I12/AI31</f>
        <v>1.8461538461538463</v>
      </c>
      <c r="K12">
        <v>20</v>
      </c>
      <c r="L12" t="s">
        <v>23</v>
      </c>
      <c r="M12" t="s">
        <v>254</v>
      </c>
      <c r="N12" t="s">
        <v>246</v>
      </c>
      <c r="O12">
        <v>17</v>
      </c>
      <c r="P12" t="s">
        <v>124</v>
      </c>
      <c r="Q12" t="s">
        <v>22</v>
      </c>
      <c r="S12" t="s">
        <v>104</v>
      </c>
      <c r="T12">
        <v>0</v>
      </c>
      <c r="U12">
        <v>30</v>
      </c>
      <c r="V12">
        <v>70</v>
      </c>
      <c r="AB12" t="s">
        <v>23</v>
      </c>
      <c r="AC12" s="8">
        <v>1</v>
      </c>
      <c r="AD12" s="8" t="s">
        <v>74</v>
      </c>
      <c r="AE12" s="10">
        <f t="shared" ref="AE12" si="1">AF12/K12</f>
        <v>0.1</v>
      </c>
      <c r="AF12">
        <v>2</v>
      </c>
      <c r="AG12">
        <f>H12/$AI$32</f>
        <v>1.5454545454545454</v>
      </c>
    </row>
    <row r="13" spans="1:33" hidden="1" x14ac:dyDescent="0.25">
      <c r="F13" s="2"/>
      <c r="M13" s="3"/>
      <c r="N13" t="s">
        <v>247</v>
      </c>
      <c r="O13">
        <v>36</v>
      </c>
      <c r="P13" t="s">
        <v>252</v>
      </c>
      <c r="Q13" t="s">
        <v>22</v>
      </c>
      <c r="S13" t="s">
        <v>127</v>
      </c>
      <c r="AC13" s="8"/>
      <c r="AD13" s="8"/>
      <c r="AE13" s="10"/>
    </row>
    <row r="14" spans="1:33" hidden="1" x14ac:dyDescent="0.25">
      <c r="F14" s="2"/>
      <c r="N14" t="s">
        <v>248</v>
      </c>
      <c r="O14">
        <v>26</v>
      </c>
      <c r="P14" t="s">
        <v>124</v>
      </c>
      <c r="Q14" t="s">
        <v>22</v>
      </c>
      <c r="S14" t="s">
        <v>125</v>
      </c>
      <c r="AC14" s="8"/>
      <c r="AD14" s="8"/>
      <c r="AE14" s="10"/>
    </row>
    <row r="15" spans="1:33" hidden="1" x14ac:dyDescent="0.25">
      <c r="F15" s="2"/>
      <c r="N15" t="s">
        <v>249</v>
      </c>
      <c r="O15">
        <v>11</v>
      </c>
      <c r="P15" t="s">
        <v>158</v>
      </c>
      <c r="Q15" t="s">
        <v>22</v>
      </c>
      <c r="S15" t="s">
        <v>208</v>
      </c>
      <c r="AC15" s="8"/>
      <c r="AD15" s="8"/>
      <c r="AE15" s="10"/>
    </row>
    <row r="16" spans="1:33" hidden="1" x14ac:dyDescent="0.25">
      <c r="F16" s="2"/>
      <c r="N16" t="s">
        <v>250</v>
      </c>
      <c r="O16">
        <v>15</v>
      </c>
      <c r="P16" t="s">
        <v>267</v>
      </c>
      <c r="Q16" t="s">
        <v>23</v>
      </c>
      <c r="R16" t="s">
        <v>254</v>
      </c>
      <c r="S16" t="s">
        <v>223</v>
      </c>
      <c r="AC16" s="8"/>
      <c r="AD16" s="8"/>
      <c r="AE16" s="10"/>
    </row>
    <row r="17" spans="4:35" hidden="1" x14ac:dyDescent="0.25">
      <c r="F17" s="2"/>
      <c r="N17" t="s">
        <v>255</v>
      </c>
      <c r="O17">
        <v>20</v>
      </c>
      <c r="P17" t="s">
        <v>134</v>
      </c>
      <c r="Q17" t="s">
        <v>22</v>
      </c>
      <c r="AC17" s="8"/>
      <c r="AD17" s="8"/>
      <c r="AE17" s="10"/>
    </row>
    <row r="18" spans="4:35" x14ac:dyDescent="0.25">
      <c r="D18" s="1"/>
      <c r="F18" s="2"/>
      <c r="AC18" s="8"/>
      <c r="AD18" s="8"/>
      <c r="AE18" s="10"/>
    </row>
    <row r="19" spans="4:35" x14ac:dyDescent="0.25">
      <c r="F19" s="2"/>
      <c r="AC19" s="8"/>
      <c r="AD19" s="8"/>
      <c r="AE19" s="10"/>
    </row>
    <row r="20" spans="4:35" x14ac:dyDescent="0.25">
      <c r="F20" s="4"/>
      <c r="AC20" s="8"/>
      <c r="AD20" s="8"/>
      <c r="AE20" s="10"/>
    </row>
    <row r="21" spans="4:35" x14ac:dyDescent="0.25">
      <c r="AC21" s="8"/>
      <c r="AD21" s="8"/>
      <c r="AE21" s="10"/>
    </row>
    <row r="22" spans="4:35" x14ac:dyDescent="0.25">
      <c r="AC22" s="8"/>
      <c r="AD22" s="8"/>
      <c r="AE22" s="10"/>
    </row>
    <row r="23" spans="4:35" x14ac:dyDescent="0.25">
      <c r="AC23" s="8"/>
      <c r="AD23" s="8"/>
      <c r="AE23" s="10"/>
    </row>
    <row r="24" spans="4:35" x14ac:dyDescent="0.25">
      <c r="AC24" s="8"/>
      <c r="AD24" s="8"/>
      <c r="AE24" s="8"/>
    </row>
    <row r="25" spans="4:35" x14ac:dyDescent="0.25">
      <c r="AC25" s="8"/>
      <c r="AD25" s="8"/>
      <c r="AE25" s="8"/>
    </row>
    <row r="27" spans="4:35" x14ac:dyDescent="0.25">
      <c r="AH27" t="s">
        <v>76</v>
      </c>
    </row>
    <row r="28" spans="4:35" x14ac:dyDescent="0.25">
      <c r="AH28" t="s">
        <v>75</v>
      </c>
    </row>
    <row r="29" spans="4:35" x14ac:dyDescent="0.25">
      <c r="AH29" t="s">
        <v>73</v>
      </c>
    </row>
    <row r="30" spans="4:35" x14ac:dyDescent="0.25">
      <c r="AH30" t="s">
        <v>74</v>
      </c>
    </row>
    <row r="31" spans="4:35" x14ac:dyDescent="0.25">
      <c r="AH31" t="s">
        <v>188</v>
      </c>
      <c r="AI31">
        <v>13</v>
      </c>
    </row>
    <row r="32" spans="4:35" x14ac:dyDescent="0.25">
      <c r="AH32" t="s">
        <v>4</v>
      </c>
      <c r="AI32">
        <v>11</v>
      </c>
    </row>
  </sheetData>
  <autoFilter ref="A2:AF17">
    <filterColumn colId="0">
      <customFilters>
        <customFilter operator="notEqual" val=" "/>
      </customFilters>
    </filterColumn>
  </autoFilter>
  <mergeCells count="1">
    <mergeCell ref="T1:V1"/>
  </mergeCells>
  <dataValidations count="1">
    <dataValidation type="list" allowBlank="1" showInputMessage="1" showErrorMessage="1" sqref="AD3:AD21">
      <formula1>$AH$27:$AH$30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7"/>
  <sheetViews>
    <sheetView workbookViewId="0">
      <pane xSplit="1" topLeftCell="T1" activePane="topRight" state="frozen"/>
      <selection pane="topRight"/>
    </sheetView>
  </sheetViews>
  <sheetFormatPr defaultRowHeight="15" x14ac:dyDescent="0.25"/>
  <cols>
    <col min="3" max="11" width="12.28515625" customWidth="1"/>
    <col min="12" max="12" width="19.28515625" customWidth="1"/>
    <col min="13" max="13" width="12.28515625" customWidth="1"/>
    <col min="14" max="14" width="18.85546875" customWidth="1"/>
    <col min="15" max="15" width="12.28515625" customWidth="1"/>
    <col min="19" max="19" width="34.7109375" customWidth="1"/>
    <col min="20" max="20" width="12.140625" customWidth="1"/>
    <col min="24" max="24" width="16.28515625" customWidth="1"/>
    <col min="25" max="26" width="13.5703125" customWidth="1"/>
    <col min="30" max="30" width="15.28515625" customWidth="1"/>
    <col min="32" max="32" width="11.5703125" customWidth="1"/>
  </cols>
  <sheetData>
    <row r="1" spans="1:33" x14ac:dyDescent="0.25">
      <c r="T1" s="58" t="s">
        <v>61</v>
      </c>
      <c r="U1" s="58"/>
      <c r="V1" s="58"/>
      <c r="AC1" s="8"/>
      <c r="AD1" s="8"/>
      <c r="AE1" s="8"/>
    </row>
    <row r="2" spans="1:33" ht="60" x14ac:dyDescent="0.25">
      <c r="A2" s="1" t="s">
        <v>59</v>
      </c>
      <c r="B2" t="s">
        <v>0</v>
      </c>
      <c r="C2" t="s">
        <v>5</v>
      </c>
      <c r="D2" t="s">
        <v>38</v>
      </c>
      <c r="E2" t="s">
        <v>39</v>
      </c>
      <c r="F2" t="s">
        <v>3</v>
      </c>
      <c r="G2" s="1" t="s">
        <v>1</v>
      </c>
      <c r="H2" t="s">
        <v>4</v>
      </c>
      <c r="I2" t="s">
        <v>77</v>
      </c>
      <c r="K2" s="1" t="s">
        <v>10</v>
      </c>
      <c r="L2" t="s">
        <v>21</v>
      </c>
      <c r="M2" s="1" t="s">
        <v>24</v>
      </c>
      <c r="N2" s="1" t="s">
        <v>15</v>
      </c>
      <c r="O2" s="1" t="s">
        <v>12</v>
      </c>
      <c r="P2" s="1" t="s">
        <v>2</v>
      </c>
      <c r="Q2" s="1" t="s">
        <v>21</v>
      </c>
      <c r="R2" s="1" t="s">
        <v>24</v>
      </c>
      <c r="S2" s="1" t="s">
        <v>60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68</v>
      </c>
      <c r="Z2" s="1" t="s">
        <v>67</v>
      </c>
      <c r="AB2" s="1" t="s">
        <v>71</v>
      </c>
      <c r="AC2" s="9" t="s">
        <v>70</v>
      </c>
      <c r="AD2" s="9" t="s">
        <v>72</v>
      </c>
      <c r="AE2" s="9" t="s">
        <v>79</v>
      </c>
      <c r="AF2" s="1" t="s">
        <v>80</v>
      </c>
    </row>
    <row r="3" spans="1:33" x14ac:dyDescent="0.25">
      <c r="A3" t="s">
        <v>212</v>
      </c>
      <c r="B3">
        <v>200066</v>
      </c>
      <c r="C3" t="s">
        <v>6</v>
      </c>
      <c r="D3" t="s">
        <v>9</v>
      </c>
      <c r="E3" t="s">
        <v>213</v>
      </c>
      <c r="F3" s="2" t="s">
        <v>214</v>
      </c>
      <c r="G3">
        <v>3</v>
      </c>
      <c r="H3">
        <v>23</v>
      </c>
      <c r="I3">
        <v>45</v>
      </c>
      <c r="J3" s="5">
        <f>I3/$AI$26</f>
        <v>3.75</v>
      </c>
      <c r="K3">
        <v>11</v>
      </c>
      <c r="L3" t="s">
        <v>22</v>
      </c>
      <c r="N3" t="s">
        <v>215</v>
      </c>
      <c r="O3">
        <v>23</v>
      </c>
      <c r="P3" t="s">
        <v>118</v>
      </c>
      <c r="Q3" t="s">
        <v>22</v>
      </c>
      <c r="T3">
        <v>0</v>
      </c>
      <c r="U3">
        <v>70</v>
      </c>
      <c r="V3">
        <v>30</v>
      </c>
      <c r="AB3" t="s">
        <v>22</v>
      </c>
      <c r="AC3" s="8"/>
      <c r="AD3" s="8" t="s">
        <v>74</v>
      </c>
      <c r="AE3" s="10">
        <f>AF3/K3</f>
        <v>0</v>
      </c>
      <c r="AF3">
        <v>0</v>
      </c>
      <c r="AG3">
        <f>H3/$AI$27</f>
        <v>2.2999999999999998</v>
      </c>
    </row>
    <row r="4" spans="1:33" hidden="1" x14ac:dyDescent="0.25">
      <c r="F4" s="2"/>
      <c r="J4" s="5"/>
      <c r="N4" t="s">
        <v>217</v>
      </c>
      <c r="O4">
        <v>11</v>
      </c>
      <c r="P4" t="s">
        <v>13</v>
      </c>
      <c r="Q4" t="s">
        <v>22</v>
      </c>
      <c r="AC4" s="8"/>
      <c r="AD4" s="8"/>
      <c r="AE4" s="10"/>
    </row>
    <row r="5" spans="1:33" hidden="1" x14ac:dyDescent="0.25">
      <c r="F5" s="2"/>
      <c r="J5" s="5"/>
      <c r="N5" t="s">
        <v>216</v>
      </c>
      <c r="O5">
        <v>8</v>
      </c>
      <c r="P5" t="s">
        <v>158</v>
      </c>
      <c r="Q5" t="s">
        <v>22</v>
      </c>
      <c r="AC5" s="8"/>
      <c r="AD5" s="8"/>
      <c r="AE5" s="10"/>
    </row>
    <row r="6" spans="1:33" x14ac:dyDescent="0.25">
      <c r="A6" t="s">
        <v>218</v>
      </c>
      <c r="B6">
        <v>200067</v>
      </c>
      <c r="C6" t="s">
        <v>6</v>
      </c>
      <c r="D6" t="s">
        <v>9</v>
      </c>
      <c r="E6" t="s">
        <v>219</v>
      </c>
      <c r="F6" s="2" t="s">
        <v>220</v>
      </c>
      <c r="G6">
        <v>7</v>
      </c>
      <c r="H6">
        <v>11</v>
      </c>
      <c r="I6" s="17">
        <v>16</v>
      </c>
      <c r="J6" s="5">
        <f>I6/$AI$26</f>
        <v>1.3333333333333333</v>
      </c>
      <c r="K6">
        <v>12</v>
      </c>
      <c r="L6" t="s">
        <v>22</v>
      </c>
      <c r="N6" t="s">
        <v>201</v>
      </c>
      <c r="O6">
        <v>26</v>
      </c>
      <c r="P6" t="s">
        <v>13</v>
      </c>
      <c r="Q6" t="s">
        <v>22</v>
      </c>
      <c r="S6" t="s">
        <v>105</v>
      </c>
      <c r="T6">
        <v>30</v>
      </c>
      <c r="U6">
        <v>65</v>
      </c>
      <c r="V6">
        <v>5</v>
      </c>
      <c r="AB6" t="s">
        <v>23</v>
      </c>
      <c r="AC6" s="8">
        <v>2</v>
      </c>
      <c r="AD6" s="8" t="s">
        <v>74</v>
      </c>
      <c r="AE6" s="10">
        <f t="shared" ref="AE6:AE15" si="0">AF6/K6</f>
        <v>0</v>
      </c>
      <c r="AF6">
        <v>0</v>
      </c>
      <c r="AG6">
        <f>H6/$AI$27</f>
        <v>1.1000000000000001</v>
      </c>
    </row>
    <row r="7" spans="1:33" hidden="1" x14ac:dyDescent="0.25">
      <c r="F7" s="2"/>
      <c r="J7" s="5"/>
      <c r="N7" t="s">
        <v>221</v>
      </c>
      <c r="O7">
        <v>15</v>
      </c>
      <c r="P7" t="s">
        <v>13</v>
      </c>
      <c r="Q7" t="s">
        <v>22</v>
      </c>
      <c r="S7" t="s">
        <v>125</v>
      </c>
      <c r="AC7" s="8"/>
      <c r="AD7" s="8"/>
      <c r="AE7" s="10"/>
    </row>
    <row r="8" spans="1:33" hidden="1" x14ac:dyDescent="0.25">
      <c r="F8" s="2"/>
      <c r="J8" s="5"/>
      <c r="M8" s="3"/>
      <c r="N8" t="s">
        <v>222</v>
      </c>
      <c r="O8">
        <v>7</v>
      </c>
      <c r="P8" t="s">
        <v>13</v>
      </c>
      <c r="Q8" t="s">
        <v>22</v>
      </c>
      <c r="S8" t="s">
        <v>223</v>
      </c>
      <c r="AC8" s="8"/>
      <c r="AD8" s="8"/>
      <c r="AE8" s="10"/>
    </row>
    <row r="9" spans="1:33" hidden="1" x14ac:dyDescent="0.25">
      <c r="F9" s="2"/>
      <c r="J9" s="5"/>
      <c r="N9" t="s">
        <v>224</v>
      </c>
      <c r="O9">
        <v>8</v>
      </c>
      <c r="P9" t="s">
        <v>158</v>
      </c>
      <c r="Q9" t="s">
        <v>22</v>
      </c>
      <c r="S9" t="s">
        <v>127</v>
      </c>
      <c r="AC9" s="8"/>
      <c r="AD9" s="8"/>
      <c r="AE9" s="10"/>
    </row>
    <row r="10" spans="1:33" hidden="1" x14ac:dyDescent="0.25">
      <c r="F10" s="2"/>
      <c r="J10" s="5"/>
      <c r="N10" t="s">
        <v>225</v>
      </c>
      <c r="O10">
        <v>2</v>
      </c>
      <c r="P10" t="s">
        <v>13</v>
      </c>
      <c r="Q10" t="s">
        <v>22</v>
      </c>
      <c r="S10" t="s">
        <v>208</v>
      </c>
      <c r="AC10" s="8"/>
      <c r="AD10" s="8"/>
      <c r="AE10" s="10"/>
    </row>
    <row r="11" spans="1:33" hidden="1" x14ac:dyDescent="0.25">
      <c r="F11" s="2"/>
      <c r="J11" s="5"/>
      <c r="N11" t="s">
        <v>226</v>
      </c>
      <c r="O11">
        <v>21</v>
      </c>
      <c r="P11" t="s">
        <v>13</v>
      </c>
      <c r="Q11" t="s">
        <v>22</v>
      </c>
      <c r="S11" t="s">
        <v>104</v>
      </c>
      <c r="AC11" s="8"/>
      <c r="AD11" s="8"/>
      <c r="AE11" s="10"/>
    </row>
    <row r="12" spans="1:33" hidden="1" x14ac:dyDescent="0.25">
      <c r="F12" s="2"/>
      <c r="J12" s="5"/>
      <c r="N12" t="s">
        <v>227</v>
      </c>
      <c r="O12">
        <v>19</v>
      </c>
      <c r="P12" t="s">
        <v>134</v>
      </c>
      <c r="Q12" t="s">
        <v>22</v>
      </c>
      <c r="AC12" s="8"/>
      <c r="AD12" s="8"/>
      <c r="AE12" s="10"/>
    </row>
    <row r="13" spans="1:33" x14ac:dyDescent="0.25">
      <c r="A13" t="s">
        <v>232</v>
      </c>
      <c r="B13">
        <v>200086</v>
      </c>
      <c r="C13" t="s">
        <v>6</v>
      </c>
      <c r="D13" s="1" t="s">
        <v>9</v>
      </c>
      <c r="E13" t="s">
        <v>233</v>
      </c>
      <c r="F13" s="2" t="s">
        <v>213</v>
      </c>
      <c r="G13">
        <v>2</v>
      </c>
      <c r="H13">
        <v>11</v>
      </c>
      <c r="I13">
        <v>17</v>
      </c>
      <c r="J13" s="5">
        <f t="shared" ref="J13" si="1">I13/$AI$26</f>
        <v>1.4166666666666667</v>
      </c>
      <c r="K13">
        <v>6</v>
      </c>
      <c r="L13" t="s">
        <v>22</v>
      </c>
      <c r="N13" t="s">
        <v>234</v>
      </c>
      <c r="O13">
        <v>17</v>
      </c>
      <c r="P13" t="s">
        <v>16</v>
      </c>
      <c r="Q13" t="s">
        <v>22</v>
      </c>
      <c r="T13">
        <v>60</v>
      </c>
      <c r="U13">
        <v>5</v>
      </c>
      <c r="V13">
        <v>35</v>
      </c>
      <c r="AB13" t="s">
        <v>23</v>
      </c>
      <c r="AC13" s="8">
        <v>3</v>
      </c>
      <c r="AD13" s="8" t="s">
        <v>73</v>
      </c>
      <c r="AE13" s="10">
        <f t="shared" si="0"/>
        <v>0</v>
      </c>
      <c r="AF13">
        <v>0</v>
      </c>
      <c r="AG13">
        <f>H13/$AI$27</f>
        <v>1.1000000000000001</v>
      </c>
    </row>
    <row r="14" spans="1:33" hidden="1" x14ac:dyDescent="0.25">
      <c r="F14" s="2"/>
      <c r="N14" t="s">
        <v>235</v>
      </c>
      <c r="O14">
        <v>3</v>
      </c>
      <c r="P14" t="s">
        <v>116</v>
      </c>
      <c r="Q14" t="s">
        <v>22</v>
      </c>
      <c r="AC14" s="8"/>
      <c r="AD14" s="8"/>
      <c r="AE14" s="10"/>
    </row>
    <row r="15" spans="1:33" x14ac:dyDescent="0.25">
      <c r="A15" t="s">
        <v>236</v>
      </c>
      <c r="B15">
        <v>200087</v>
      </c>
      <c r="C15" t="s">
        <v>6</v>
      </c>
      <c r="D15" t="s">
        <v>9</v>
      </c>
      <c r="E15" t="s">
        <v>233</v>
      </c>
      <c r="F15" s="4" t="s">
        <v>237</v>
      </c>
      <c r="G15">
        <v>2</v>
      </c>
      <c r="H15" s="17" t="s">
        <v>78</v>
      </c>
      <c r="I15" s="17" t="s">
        <v>78</v>
      </c>
      <c r="J15" s="17" t="s">
        <v>78</v>
      </c>
      <c r="K15">
        <v>13</v>
      </c>
      <c r="L15" t="s">
        <v>22</v>
      </c>
      <c r="N15" t="s">
        <v>234</v>
      </c>
      <c r="O15">
        <v>12</v>
      </c>
      <c r="P15" t="s">
        <v>102</v>
      </c>
      <c r="Q15" t="s">
        <v>22</v>
      </c>
      <c r="T15">
        <v>40</v>
      </c>
      <c r="U15">
        <v>40</v>
      </c>
      <c r="V15">
        <v>20</v>
      </c>
      <c r="AB15" t="s">
        <v>23</v>
      </c>
      <c r="AC15" s="8">
        <v>2</v>
      </c>
      <c r="AD15" s="8" t="s">
        <v>73</v>
      </c>
      <c r="AE15" s="10">
        <f t="shared" si="0"/>
        <v>0</v>
      </c>
      <c r="AF15">
        <v>0</v>
      </c>
      <c r="AG15" s="17" t="s">
        <v>78</v>
      </c>
    </row>
    <row r="16" spans="1:33" hidden="1" x14ac:dyDescent="0.25">
      <c r="N16" t="s">
        <v>238</v>
      </c>
      <c r="O16">
        <v>10</v>
      </c>
      <c r="P16" t="s">
        <v>124</v>
      </c>
      <c r="Q16" t="s">
        <v>22</v>
      </c>
      <c r="AC16" s="8"/>
      <c r="AD16" s="8"/>
      <c r="AE16" s="10"/>
    </row>
    <row r="17" spans="29:35" x14ac:dyDescent="0.25">
      <c r="AC17" s="8"/>
      <c r="AD17" s="8"/>
      <c r="AE17" s="8"/>
    </row>
    <row r="18" spans="29:35" x14ac:dyDescent="0.25">
      <c r="AC18" s="8"/>
      <c r="AD18" s="8"/>
      <c r="AE18" s="8"/>
    </row>
    <row r="19" spans="29:35" x14ac:dyDescent="0.25">
      <c r="AC19" s="8"/>
      <c r="AD19" s="8"/>
      <c r="AE19" s="8"/>
    </row>
    <row r="20" spans="29:35" x14ac:dyDescent="0.25">
      <c r="AC20" s="8"/>
      <c r="AD20" s="8"/>
      <c r="AE20" s="8"/>
    </row>
    <row r="22" spans="29:35" x14ac:dyDescent="0.25">
      <c r="AH22" t="s">
        <v>76</v>
      </c>
    </row>
    <row r="23" spans="29:35" x14ac:dyDescent="0.25">
      <c r="AH23" t="s">
        <v>75</v>
      </c>
    </row>
    <row r="24" spans="29:35" x14ac:dyDescent="0.25">
      <c r="AH24" t="s">
        <v>73</v>
      </c>
    </row>
    <row r="25" spans="29:35" x14ac:dyDescent="0.25">
      <c r="AH25" t="s">
        <v>74</v>
      </c>
    </row>
    <row r="26" spans="29:35" x14ac:dyDescent="0.25">
      <c r="AH26" t="s">
        <v>188</v>
      </c>
      <c r="AI26">
        <v>12</v>
      </c>
    </row>
    <row r="27" spans="29:35" x14ac:dyDescent="0.25">
      <c r="AH27" t="s">
        <v>4</v>
      </c>
      <c r="AI27">
        <v>10</v>
      </c>
    </row>
  </sheetData>
  <autoFilter ref="A2:AF16">
    <filterColumn colId="0">
      <customFilters>
        <customFilter operator="notEqual" val=" "/>
      </customFilters>
    </filterColumn>
  </autoFilter>
  <mergeCells count="1">
    <mergeCell ref="T1:V1"/>
  </mergeCells>
  <dataValidations count="1">
    <dataValidation type="list" allowBlank="1" showInputMessage="1" showErrorMessage="1" sqref="AD3:AD16">
      <formula1>$AH$22:$AH$25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7"/>
  <sheetViews>
    <sheetView workbookViewId="0">
      <pane xSplit="1" topLeftCell="T1" activePane="topRight" state="frozen"/>
      <selection pane="topRight"/>
    </sheetView>
  </sheetViews>
  <sheetFormatPr defaultRowHeight="15" x14ac:dyDescent="0.25"/>
  <cols>
    <col min="3" max="11" width="12.28515625" customWidth="1"/>
    <col min="12" max="12" width="19.28515625" customWidth="1"/>
    <col min="13" max="13" width="12.28515625" customWidth="1"/>
    <col min="14" max="14" width="18.85546875" customWidth="1"/>
    <col min="15" max="15" width="12.28515625" customWidth="1"/>
    <col min="19" max="19" width="34.7109375" customWidth="1"/>
    <col min="20" max="20" width="12.140625" customWidth="1"/>
    <col min="24" max="24" width="16.28515625" customWidth="1"/>
    <col min="25" max="26" width="13.5703125" customWidth="1"/>
    <col min="30" max="30" width="15.28515625" customWidth="1"/>
    <col min="32" max="32" width="11.5703125" customWidth="1"/>
  </cols>
  <sheetData>
    <row r="1" spans="1:33" x14ac:dyDescent="0.25">
      <c r="T1" s="58" t="s">
        <v>61</v>
      </c>
      <c r="U1" s="58"/>
      <c r="V1" s="58"/>
      <c r="AC1" s="8"/>
      <c r="AD1" s="8"/>
      <c r="AE1" s="8"/>
    </row>
    <row r="2" spans="1:33" ht="60" x14ac:dyDescent="0.25">
      <c r="A2" s="1" t="s">
        <v>59</v>
      </c>
      <c r="B2" t="s">
        <v>0</v>
      </c>
      <c r="C2" t="s">
        <v>5</v>
      </c>
      <c r="D2" t="s">
        <v>38</v>
      </c>
      <c r="E2" t="s">
        <v>39</v>
      </c>
      <c r="F2" t="s">
        <v>3</v>
      </c>
      <c r="G2" s="1" t="s">
        <v>1</v>
      </c>
      <c r="H2" t="s">
        <v>4</v>
      </c>
      <c r="I2" t="s">
        <v>77</v>
      </c>
      <c r="J2" t="s">
        <v>209</v>
      </c>
      <c r="K2" s="1" t="s">
        <v>10</v>
      </c>
      <c r="L2" t="s">
        <v>21</v>
      </c>
      <c r="M2" s="1" t="s">
        <v>24</v>
      </c>
      <c r="N2" s="1" t="s">
        <v>15</v>
      </c>
      <c r="O2" s="1" t="s">
        <v>12</v>
      </c>
      <c r="P2" s="1" t="s">
        <v>2</v>
      </c>
      <c r="Q2" s="1" t="s">
        <v>21</v>
      </c>
      <c r="R2" s="1" t="s">
        <v>24</v>
      </c>
      <c r="S2" s="1" t="s">
        <v>60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68</v>
      </c>
      <c r="Z2" s="1" t="s">
        <v>67</v>
      </c>
      <c r="AB2" s="1" t="s">
        <v>71</v>
      </c>
      <c r="AC2" s="9" t="s">
        <v>70</v>
      </c>
      <c r="AD2" s="9" t="s">
        <v>72</v>
      </c>
      <c r="AE2" s="9" t="s">
        <v>79</v>
      </c>
      <c r="AF2" s="1" t="s">
        <v>80</v>
      </c>
    </row>
    <row r="3" spans="1:33" x14ac:dyDescent="0.25">
      <c r="A3" t="s">
        <v>198</v>
      </c>
      <c r="B3">
        <v>200063</v>
      </c>
      <c r="C3" t="s">
        <v>6</v>
      </c>
      <c r="D3" t="s">
        <v>9</v>
      </c>
      <c r="E3" t="s">
        <v>199</v>
      </c>
      <c r="F3" s="2" t="s">
        <v>200</v>
      </c>
      <c r="G3">
        <v>6</v>
      </c>
      <c r="H3">
        <v>30</v>
      </c>
      <c r="I3">
        <v>60</v>
      </c>
      <c r="J3" s="5">
        <f>I3/$AI$26</f>
        <v>1.935483870967742</v>
      </c>
      <c r="K3">
        <f>12</f>
        <v>12</v>
      </c>
      <c r="L3" t="s">
        <v>23</v>
      </c>
      <c r="M3" t="s">
        <v>176</v>
      </c>
      <c r="N3" t="s">
        <v>201</v>
      </c>
      <c r="O3">
        <v>22</v>
      </c>
      <c r="P3" t="s">
        <v>13</v>
      </c>
      <c r="S3" t="s">
        <v>105</v>
      </c>
      <c r="T3">
        <v>0</v>
      </c>
      <c r="U3">
        <v>100</v>
      </c>
      <c r="V3">
        <v>0</v>
      </c>
      <c r="AB3" t="s">
        <v>22</v>
      </c>
      <c r="AC3" s="8"/>
      <c r="AD3" s="8" t="s">
        <v>73</v>
      </c>
      <c r="AE3" s="10">
        <f>AF3/K3</f>
        <v>0</v>
      </c>
      <c r="AF3">
        <v>0</v>
      </c>
      <c r="AG3">
        <f>H3/$AI$27</f>
        <v>1.1538461538461537</v>
      </c>
    </row>
    <row r="4" spans="1:33" hidden="1" x14ac:dyDescent="0.25">
      <c r="F4" s="2"/>
      <c r="J4" s="5"/>
      <c r="N4" t="s">
        <v>202</v>
      </c>
      <c r="O4">
        <v>22</v>
      </c>
      <c r="P4" t="s">
        <v>13</v>
      </c>
      <c r="Q4" t="s">
        <v>23</v>
      </c>
      <c r="R4" t="s">
        <v>176</v>
      </c>
      <c r="S4" t="s">
        <v>106</v>
      </c>
      <c r="AC4" s="8"/>
      <c r="AD4" s="8"/>
      <c r="AE4" s="10"/>
    </row>
    <row r="5" spans="1:33" hidden="1" x14ac:dyDescent="0.25">
      <c r="F5" s="2"/>
      <c r="J5" s="5"/>
      <c r="N5" t="s">
        <v>203</v>
      </c>
      <c r="O5">
        <v>12</v>
      </c>
      <c r="P5" t="s">
        <v>13</v>
      </c>
      <c r="S5" t="s">
        <v>125</v>
      </c>
      <c r="AC5" s="8"/>
      <c r="AD5" s="8"/>
      <c r="AE5" s="10"/>
    </row>
    <row r="6" spans="1:33" hidden="1" x14ac:dyDescent="0.25">
      <c r="F6" s="2"/>
      <c r="J6" s="5"/>
      <c r="N6" t="s">
        <v>204</v>
      </c>
      <c r="O6">
        <v>12</v>
      </c>
      <c r="P6" t="s">
        <v>13</v>
      </c>
      <c r="S6" t="s">
        <v>135</v>
      </c>
      <c r="AC6" s="8"/>
      <c r="AD6" s="8"/>
      <c r="AE6" s="10"/>
    </row>
    <row r="7" spans="1:33" hidden="1" x14ac:dyDescent="0.25">
      <c r="F7" s="2"/>
      <c r="J7" s="5"/>
      <c r="N7" t="s">
        <v>205</v>
      </c>
      <c r="O7">
        <v>30</v>
      </c>
      <c r="P7" t="s">
        <v>13</v>
      </c>
      <c r="S7" t="s">
        <v>207</v>
      </c>
      <c r="AC7" s="8"/>
      <c r="AD7" s="8"/>
      <c r="AE7" s="10"/>
    </row>
    <row r="8" spans="1:33" hidden="1" x14ac:dyDescent="0.25">
      <c r="F8" s="2"/>
      <c r="J8" s="5"/>
      <c r="M8" s="3"/>
      <c r="N8" t="s">
        <v>206</v>
      </c>
      <c r="O8">
        <v>16</v>
      </c>
      <c r="P8" t="s">
        <v>13</v>
      </c>
      <c r="S8" t="s">
        <v>208</v>
      </c>
      <c r="AC8" s="8"/>
      <c r="AD8" s="8"/>
      <c r="AE8" s="10"/>
    </row>
    <row r="9" spans="1:33" x14ac:dyDescent="0.25">
      <c r="A9" t="s">
        <v>210</v>
      </c>
      <c r="B9">
        <v>200064</v>
      </c>
      <c r="C9" t="s">
        <v>6</v>
      </c>
      <c r="D9" t="s">
        <v>9</v>
      </c>
      <c r="E9" t="s">
        <v>199</v>
      </c>
      <c r="F9" s="2" t="s">
        <v>211</v>
      </c>
      <c r="G9">
        <v>1</v>
      </c>
      <c r="H9">
        <v>33</v>
      </c>
      <c r="I9">
        <v>55</v>
      </c>
      <c r="J9" s="5">
        <f t="shared" ref="J9:J24" si="0">I9/$AI$26</f>
        <v>1.7741935483870968</v>
      </c>
      <c r="K9">
        <v>6</v>
      </c>
      <c r="L9" t="s">
        <v>22</v>
      </c>
      <c r="N9" t="s">
        <v>205</v>
      </c>
      <c r="O9">
        <v>33</v>
      </c>
      <c r="P9" t="s">
        <v>140</v>
      </c>
      <c r="Q9" t="s">
        <v>22</v>
      </c>
      <c r="T9">
        <v>0</v>
      </c>
      <c r="U9">
        <v>60</v>
      </c>
      <c r="V9">
        <v>40</v>
      </c>
      <c r="AB9" t="s">
        <v>22</v>
      </c>
      <c r="AC9" s="8"/>
      <c r="AD9" s="8" t="s">
        <v>73</v>
      </c>
      <c r="AE9" s="10">
        <f t="shared" ref="AE9:AE10" si="1">AF9/K9</f>
        <v>0</v>
      </c>
      <c r="AF9">
        <v>0</v>
      </c>
      <c r="AG9">
        <f t="shared" ref="AG9:AG10" si="2">H9/$AI$27</f>
        <v>1.2692307692307692</v>
      </c>
    </row>
    <row r="10" spans="1:33" x14ac:dyDescent="0.25">
      <c r="A10" t="s">
        <v>228</v>
      </c>
      <c r="B10">
        <v>200068</v>
      </c>
      <c r="C10" t="s">
        <v>6</v>
      </c>
      <c r="D10" t="s">
        <v>9</v>
      </c>
      <c r="E10" t="s">
        <v>199</v>
      </c>
      <c r="F10" s="2" t="s">
        <v>229</v>
      </c>
      <c r="G10">
        <v>2</v>
      </c>
      <c r="H10">
        <v>37</v>
      </c>
      <c r="I10">
        <v>65</v>
      </c>
      <c r="J10" s="5">
        <f t="shared" si="0"/>
        <v>2.096774193548387</v>
      </c>
      <c r="K10">
        <v>16</v>
      </c>
      <c r="L10" t="s">
        <v>23</v>
      </c>
      <c r="M10" t="s">
        <v>40</v>
      </c>
      <c r="N10" t="s">
        <v>230</v>
      </c>
      <c r="O10">
        <v>26</v>
      </c>
      <c r="P10" t="s">
        <v>231</v>
      </c>
      <c r="Q10" t="s">
        <v>23</v>
      </c>
      <c r="R10" t="s">
        <v>40</v>
      </c>
      <c r="T10">
        <v>0</v>
      </c>
      <c r="U10">
        <v>25</v>
      </c>
      <c r="V10">
        <v>75</v>
      </c>
      <c r="AB10" t="s">
        <v>22</v>
      </c>
      <c r="AC10" s="8"/>
      <c r="AD10" s="8" t="s">
        <v>74</v>
      </c>
      <c r="AE10" s="10">
        <f t="shared" si="1"/>
        <v>0</v>
      </c>
      <c r="AF10">
        <v>0</v>
      </c>
      <c r="AG10">
        <f t="shared" si="2"/>
        <v>1.4230769230769231</v>
      </c>
    </row>
    <row r="11" spans="1:33" hidden="1" x14ac:dyDescent="0.25">
      <c r="F11" s="2"/>
      <c r="J11" s="5">
        <f t="shared" si="0"/>
        <v>0</v>
      </c>
      <c r="N11" t="s">
        <v>205</v>
      </c>
      <c r="O11">
        <v>37</v>
      </c>
      <c r="P11" t="s">
        <v>13</v>
      </c>
      <c r="Q11" t="s">
        <v>22</v>
      </c>
      <c r="AC11" s="8"/>
      <c r="AD11" s="8"/>
      <c r="AE11" s="10"/>
    </row>
    <row r="12" spans="1:33" hidden="1" x14ac:dyDescent="0.25">
      <c r="F12" s="2"/>
      <c r="J12" s="5">
        <f t="shared" si="0"/>
        <v>0</v>
      </c>
      <c r="AC12" s="8"/>
      <c r="AD12" s="8"/>
      <c r="AE12" s="10"/>
    </row>
    <row r="13" spans="1:33" hidden="1" x14ac:dyDescent="0.25">
      <c r="D13" s="1"/>
      <c r="F13" s="2"/>
      <c r="J13" s="5">
        <f t="shared" si="0"/>
        <v>0</v>
      </c>
      <c r="AC13" s="8"/>
      <c r="AD13" s="8"/>
      <c r="AE13" s="10"/>
    </row>
    <row r="14" spans="1:33" hidden="1" x14ac:dyDescent="0.25">
      <c r="F14" s="2"/>
      <c r="J14" s="5">
        <f t="shared" si="0"/>
        <v>0</v>
      </c>
      <c r="AC14" s="8"/>
      <c r="AD14" s="8"/>
      <c r="AE14" s="10"/>
    </row>
    <row r="15" spans="1:33" hidden="1" x14ac:dyDescent="0.25">
      <c r="F15" s="4"/>
      <c r="J15" s="5">
        <f t="shared" si="0"/>
        <v>0</v>
      </c>
      <c r="AC15" s="8"/>
      <c r="AD15" s="8"/>
      <c r="AE15" s="10"/>
    </row>
    <row r="16" spans="1:33" hidden="1" x14ac:dyDescent="0.25">
      <c r="J16" s="5">
        <f t="shared" si="0"/>
        <v>0</v>
      </c>
      <c r="AC16" s="8"/>
      <c r="AD16" s="8"/>
      <c r="AE16" s="10"/>
    </row>
    <row r="17" spans="10:35" hidden="1" x14ac:dyDescent="0.25">
      <c r="J17" s="5">
        <f t="shared" si="0"/>
        <v>0</v>
      </c>
      <c r="AC17" s="8"/>
      <c r="AD17" s="8"/>
      <c r="AE17" s="10"/>
    </row>
    <row r="18" spans="10:35" hidden="1" x14ac:dyDescent="0.25">
      <c r="J18" s="5">
        <f t="shared" si="0"/>
        <v>0</v>
      </c>
      <c r="AC18" s="8"/>
      <c r="AD18" s="8"/>
      <c r="AE18" s="10"/>
    </row>
    <row r="19" spans="10:35" hidden="1" x14ac:dyDescent="0.25">
      <c r="J19" s="5">
        <f t="shared" si="0"/>
        <v>0</v>
      </c>
      <c r="AC19" s="8"/>
      <c r="AD19" s="8"/>
      <c r="AE19" s="8"/>
    </row>
    <row r="20" spans="10:35" hidden="1" x14ac:dyDescent="0.25">
      <c r="J20" s="5">
        <f t="shared" si="0"/>
        <v>0</v>
      </c>
      <c r="AC20" s="8"/>
      <c r="AD20" s="8"/>
      <c r="AE20" s="8"/>
    </row>
    <row r="21" spans="10:35" hidden="1" x14ac:dyDescent="0.25">
      <c r="J21" s="5">
        <f t="shared" si="0"/>
        <v>0</v>
      </c>
    </row>
    <row r="22" spans="10:35" hidden="1" x14ac:dyDescent="0.25">
      <c r="J22" s="5">
        <f t="shared" si="0"/>
        <v>0</v>
      </c>
      <c r="AH22" t="s">
        <v>76</v>
      </c>
    </row>
    <row r="23" spans="10:35" hidden="1" x14ac:dyDescent="0.25">
      <c r="J23" s="5">
        <f t="shared" si="0"/>
        <v>0</v>
      </c>
      <c r="AH23" t="s">
        <v>75</v>
      </c>
    </row>
    <row r="24" spans="10:35" hidden="1" x14ac:dyDescent="0.25">
      <c r="J24" s="5">
        <f t="shared" si="0"/>
        <v>0</v>
      </c>
      <c r="AH24" t="s">
        <v>73</v>
      </c>
    </row>
    <row r="25" spans="10:35" x14ac:dyDescent="0.25">
      <c r="AH25" t="s">
        <v>74</v>
      </c>
    </row>
    <row r="26" spans="10:35" x14ac:dyDescent="0.25">
      <c r="AH26" t="s">
        <v>188</v>
      </c>
      <c r="AI26">
        <v>31</v>
      </c>
    </row>
    <row r="27" spans="10:35" x14ac:dyDescent="0.25">
      <c r="AH27" t="s">
        <v>4</v>
      </c>
      <c r="AI27">
        <v>26</v>
      </c>
    </row>
  </sheetData>
  <autoFilter ref="A2:AF24">
    <filterColumn colId="0">
      <customFilters>
        <customFilter operator="notEqual" val=" "/>
      </customFilters>
    </filterColumn>
  </autoFilter>
  <mergeCells count="1">
    <mergeCell ref="T1:V1"/>
  </mergeCells>
  <dataValidations count="1">
    <dataValidation type="list" allowBlank="1" showInputMessage="1" showErrorMessage="1" sqref="AD3:AD16">
      <formula1>$AH$22:$AH$25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workbookViewId="0">
      <pane xSplit="1" topLeftCell="T1" activePane="topRight" state="frozen"/>
      <selection pane="topRight"/>
    </sheetView>
  </sheetViews>
  <sheetFormatPr defaultRowHeight="15" x14ac:dyDescent="0.25"/>
  <cols>
    <col min="3" max="11" width="12.28515625" customWidth="1"/>
    <col min="12" max="12" width="19.28515625" customWidth="1"/>
    <col min="13" max="13" width="12.28515625" customWidth="1"/>
    <col min="14" max="14" width="18.85546875" customWidth="1"/>
    <col min="15" max="15" width="12.28515625" customWidth="1"/>
    <col min="19" max="19" width="34.7109375" customWidth="1"/>
    <col min="20" max="20" width="12.140625" customWidth="1"/>
    <col min="24" max="24" width="16.28515625" customWidth="1"/>
    <col min="25" max="26" width="13.5703125" customWidth="1"/>
    <col min="30" max="30" width="15.28515625" customWidth="1"/>
    <col min="32" max="32" width="11.5703125" customWidth="1"/>
    <col min="33" max="33" width="16" bestFit="1" customWidth="1"/>
  </cols>
  <sheetData>
    <row r="1" spans="1:33" x14ac:dyDescent="0.25">
      <c r="T1" s="58" t="s">
        <v>61</v>
      </c>
      <c r="U1" s="58"/>
      <c r="V1" s="58"/>
      <c r="AC1" s="8"/>
      <c r="AD1" s="8"/>
      <c r="AE1" s="8"/>
    </row>
    <row r="2" spans="1:33" ht="60" x14ac:dyDescent="0.25">
      <c r="A2" s="1" t="s">
        <v>59</v>
      </c>
      <c r="B2" t="s">
        <v>0</v>
      </c>
      <c r="C2" t="s">
        <v>5</v>
      </c>
      <c r="D2" t="s">
        <v>38</v>
      </c>
      <c r="E2" t="s">
        <v>39</v>
      </c>
      <c r="F2" t="s">
        <v>3</v>
      </c>
      <c r="G2" s="1" t="s">
        <v>1</v>
      </c>
      <c r="H2" t="s">
        <v>4</v>
      </c>
      <c r="I2" t="s">
        <v>77</v>
      </c>
      <c r="J2" t="s">
        <v>191</v>
      </c>
      <c r="K2" s="1" t="s">
        <v>10</v>
      </c>
      <c r="L2" t="s">
        <v>21</v>
      </c>
      <c r="M2" s="1" t="s">
        <v>24</v>
      </c>
      <c r="N2" s="1" t="s">
        <v>15</v>
      </c>
      <c r="O2" s="1" t="s">
        <v>12</v>
      </c>
      <c r="P2" s="1" t="s">
        <v>2</v>
      </c>
      <c r="Q2" s="1" t="s">
        <v>21</v>
      </c>
      <c r="R2" s="1" t="s">
        <v>24</v>
      </c>
      <c r="S2" s="1" t="s">
        <v>60</v>
      </c>
      <c r="T2" s="1" t="s">
        <v>62</v>
      </c>
      <c r="U2" s="1" t="s">
        <v>63</v>
      </c>
      <c r="V2" s="1" t="s">
        <v>64</v>
      </c>
      <c r="W2" s="1" t="s">
        <v>65</v>
      </c>
      <c r="X2" s="1" t="s">
        <v>66</v>
      </c>
      <c r="Y2" s="1" t="s">
        <v>68</v>
      </c>
      <c r="Z2" s="1" t="s">
        <v>67</v>
      </c>
      <c r="AB2" s="1" t="s">
        <v>71</v>
      </c>
      <c r="AC2" s="9" t="s">
        <v>70</v>
      </c>
      <c r="AD2" s="9" t="s">
        <v>72</v>
      </c>
      <c r="AE2" s="9" t="s">
        <v>79</v>
      </c>
      <c r="AF2" s="1" t="s">
        <v>80</v>
      </c>
    </row>
    <row r="3" spans="1:33" x14ac:dyDescent="0.25">
      <c r="A3" t="s">
        <v>239</v>
      </c>
      <c r="B3">
        <v>200091</v>
      </c>
      <c r="C3" t="s">
        <v>6</v>
      </c>
      <c r="D3" t="s">
        <v>241</v>
      </c>
      <c r="E3" t="s">
        <v>9</v>
      </c>
      <c r="F3" s="2" t="s">
        <v>30</v>
      </c>
      <c r="G3">
        <v>2</v>
      </c>
      <c r="H3">
        <v>25</v>
      </c>
      <c r="I3">
        <v>39</v>
      </c>
      <c r="J3" s="5">
        <f>I3/AI26</f>
        <v>1.5</v>
      </c>
      <c r="K3">
        <v>11</v>
      </c>
      <c r="L3" t="s">
        <v>23</v>
      </c>
      <c r="M3" t="s">
        <v>35</v>
      </c>
      <c r="N3" t="s">
        <v>240</v>
      </c>
      <c r="O3">
        <v>25</v>
      </c>
      <c r="P3" t="s">
        <v>107</v>
      </c>
      <c r="Q3" t="s">
        <v>23</v>
      </c>
      <c r="R3" t="s">
        <v>40</v>
      </c>
      <c r="T3">
        <v>0</v>
      </c>
      <c r="U3">
        <v>95</v>
      </c>
      <c r="V3">
        <v>5</v>
      </c>
      <c r="AB3" t="s">
        <v>23</v>
      </c>
      <c r="AC3" s="8">
        <v>1</v>
      </c>
      <c r="AD3" s="8" t="s">
        <v>75</v>
      </c>
      <c r="AE3" s="10">
        <f>(AF3/K3)</f>
        <v>0</v>
      </c>
      <c r="AF3">
        <v>0</v>
      </c>
      <c r="AG3">
        <f>H3/AI27</f>
        <v>1.0416666666666667</v>
      </c>
    </row>
    <row r="4" spans="1:33" x14ac:dyDescent="0.25">
      <c r="F4" s="2"/>
      <c r="N4" t="s">
        <v>33</v>
      </c>
      <c r="O4">
        <v>19</v>
      </c>
      <c r="P4" t="s">
        <v>16</v>
      </c>
      <c r="Q4" t="s">
        <v>22</v>
      </c>
      <c r="AC4" s="8"/>
      <c r="AD4" s="8"/>
      <c r="AE4" s="8"/>
    </row>
    <row r="5" spans="1:33" x14ac:dyDescent="0.25">
      <c r="F5" s="2"/>
      <c r="AC5" s="8"/>
      <c r="AD5" s="8"/>
      <c r="AE5" s="8"/>
    </row>
    <row r="6" spans="1:33" x14ac:dyDescent="0.25">
      <c r="F6" s="2"/>
      <c r="AC6" s="8"/>
      <c r="AD6" s="8"/>
      <c r="AE6" s="10"/>
    </row>
    <row r="7" spans="1:33" x14ac:dyDescent="0.25">
      <c r="F7" s="2"/>
      <c r="AC7" s="8"/>
      <c r="AD7" s="8"/>
      <c r="AE7" s="8"/>
    </row>
    <row r="8" spans="1:33" x14ac:dyDescent="0.25">
      <c r="F8" s="2"/>
      <c r="M8" s="3"/>
      <c r="AC8" s="8"/>
      <c r="AD8" s="8"/>
      <c r="AE8" s="10"/>
    </row>
    <row r="9" spans="1:33" x14ac:dyDescent="0.25">
      <c r="F9" s="2"/>
      <c r="AC9" s="8"/>
      <c r="AD9" s="8"/>
      <c r="AE9" s="8"/>
    </row>
    <row r="10" spans="1:33" x14ac:dyDescent="0.25">
      <c r="F10" s="2"/>
      <c r="AC10" s="8"/>
      <c r="AD10" s="8"/>
      <c r="AE10" s="8"/>
    </row>
    <row r="11" spans="1:33" x14ac:dyDescent="0.25">
      <c r="F11" s="2"/>
      <c r="AC11" s="8"/>
      <c r="AD11" s="8"/>
      <c r="AE11" s="8"/>
    </row>
    <row r="12" spans="1:33" x14ac:dyDescent="0.25">
      <c r="F12" s="2"/>
      <c r="AC12" s="8"/>
      <c r="AD12" s="8"/>
      <c r="AE12" s="10"/>
    </row>
    <row r="13" spans="1:33" x14ac:dyDescent="0.25">
      <c r="D13" s="1"/>
      <c r="F13" s="2"/>
      <c r="AC13" s="8"/>
      <c r="AD13" s="8"/>
      <c r="AE13" s="10"/>
    </row>
    <row r="14" spans="1:33" x14ac:dyDescent="0.25">
      <c r="F14" s="2"/>
      <c r="AC14" s="8"/>
      <c r="AD14" s="8"/>
      <c r="AE14" s="10"/>
    </row>
    <row r="15" spans="1:33" x14ac:dyDescent="0.25">
      <c r="F15" s="4"/>
      <c r="AC15" s="8"/>
      <c r="AD15" s="8"/>
      <c r="AE15" s="10"/>
    </row>
    <row r="16" spans="1:33" x14ac:dyDescent="0.25">
      <c r="AC16" s="8"/>
      <c r="AD16" s="8"/>
      <c r="AE16" s="10"/>
    </row>
    <row r="17" spans="29:35" x14ac:dyDescent="0.25">
      <c r="AC17" s="8"/>
      <c r="AD17" s="8"/>
      <c r="AE17" s="8"/>
    </row>
    <row r="18" spans="29:35" x14ac:dyDescent="0.25">
      <c r="AC18" s="8"/>
      <c r="AD18" s="8"/>
      <c r="AE18" s="8"/>
    </row>
    <row r="19" spans="29:35" x14ac:dyDescent="0.25">
      <c r="AC19" s="8"/>
      <c r="AD19" s="8"/>
      <c r="AE19" s="8"/>
    </row>
    <row r="20" spans="29:35" x14ac:dyDescent="0.25">
      <c r="AC20" s="8"/>
      <c r="AD20" s="8"/>
      <c r="AE20" s="8"/>
    </row>
    <row r="22" spans="29:35" x14ac:dyDescent="0.25">
      <c r="AH22" t="s">
        <v>76</v>
      </c>
    </row>
    <row r="23" spans="29:35" x14ac:dyDescent="0.25">
      <c r="AH23" t="s">
        <v>75</v>
      </c>
    </row>
    <row r="24" spans="29:35" x14ac:dyDescent="0.25">
      <c r="AH24" t="s">
        <v>73</v>
      </c>
    </row>
    <row r="25" spans="29:35" x14ac:dyDescent="0.25">
      <c r="AH25" t="s">
        <v>74</v>
      </c>
    </row>
    <row r="26" spans="29:35" x14ac:dyDescent="0.25">
      <c r="AH26" t="s">
        <v>188</v>
      </c>
      <c r="AI26">
        <v>26</v>
      </c>
    </row>
    <row r="27" spans="29:35" x14ac:dyDescent="0.25">
      <c r="AH27" t="s">
        <v>4</v>
      </c>
      <c r="AI27">
        <v>24</v>
      </c>
    </row>
  </sheetData>
  <autoFilter ref="A2:AF2"/>
  <mergeCells count="1">
    <mergeCell ref="T1:V1"/>
  </mergeCells>
  <dataValidations count="1">
    <dataValidation type="list" allowBlank="1" showInputMessage="1" showErrorMessage="1" sqref="AD3:AD16">
      <formula1>$AH$22:$AH$25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tabSelected="1" zoomScale="70" zoomScaleNormal="70" workbookViewId="0"/>
  </sheetViews>
  <sheetFormatPr defaultRowHeight="15" x14ac:dyDescent="0.25"/>
  <cols>
    <col min="3" max="8" width="11.42578125" customWidth="1"/>
    <col min="9" max="9" width="8" customWidth="1"/>
    <col min="10" max="12" width="6.42578125" customWidth="1"/>
    <col min="13" max="15" width="11.42578125" customWidth="1"/>
    <col min="16" max="16" width="10.42578125" customWidth="1"/>
    <col min="17" max="17" width="11.42578125" customWidth="1"/>
    <col min="18" max="18" width="16.5703125" customWidth="1"/>
    <col min="19" max="19" width="15.140625" customWidth="1"/>
  </cols>
  <sheetData>
    <row r="2" spans="1:19" x14ac:dyDescent="0.25">
      <c r="J2" s="58" t="s">
        <v>195</v>
      </c>
      <c r="K2" s="58"/>
      <c r="L2" s="58"/>
    </row>
    <row r="3" spans="1:19" ht="45" x14ac:dyDescent="0.25">
      <c r="B3" s="6" t="s">
        <v>0</v>
      </c>
      <c r="C3" s="6" t="s">
        <v>1</v>
      </c>
      <c r="D3" s="6" t="s">
        <v>81</v>
      </c>
      <c r="E3" s="6" t="s">
        <v>274</v>
      </c>
      <c r="F3" s="6" t="s">
        <v>82</v>
      </c>
      <c r="G3" s="6" t="s">
        <v>189</v>
      </c>
      <c r="H3" s="6" t="s">
        <v>83</v>
      </c>
      <c r="I3" s="6" t="s">
        <v>84</v>
      </c>
      <c r="J3" s="6" t="s">
        <v>192</v>
      </c>
      <c r="K3" s="6" t="s">
        <v>193</v>
      </c>
      <c r="L3" s="6" t="s">
        <v>194</v>
      </c>
      <c r="M3" s="6" t="s">
        <v>85</v>
      </c>
      <c r="N3" s="6" t="s">
        <v>88</v>
      </c>
      <c r="O3" s="6" t="s">
        <v>89</v>
      </c>
      <c r="P3" s="6" t="s">
        <v>86</v>
      </c>
      <c r="Q3" s="6" t="s">
        <v>87</v>
      </c>
      <c r="R3" s="6" t="s">
        <v>79</v>
      </c>
      <c r="S3" s="6" t="s">
        <v>72</v>
      </c>
    </row>
    <row r="4" spans="1:19" x14ac:dyDescent="0.25">
      <c r="A4" s="60" t="s">
        <v>196</v>
      </c>
      <c r="B4" s="8" t="s">
        <v>7</v>
      </c>
      <c r="C4" s="8">
        <f>'Benešov - Vlašim'!G3</f>
        <v>3</v>
      </c>
      <c r="D4" s="16">
        <f>'Benešov - Vlašim'!H3</f>
        <v>29</v>
      </c>
      <c r="E4" s="29">
        <f>'Benešov - Vlašim'!AG3</f>
        <v>1.3809523809523809</v>
      </c>
      <c r="F4" s="16">
        <f>'Benešov - Vlašim'!I3</f>
        <v>42</v>
      </c>
      <c r="G4" s="15">
        <f>'Benešov - Vlašim'!J3</f>
        <v>1.75</v>
      </c>
      <c r="H4" s="8">
        <f>'Benešov - Vlašim'!K3</f>
        <v>7</v>
      </c>
      <c r="I4" s="8" t="str">
        <f>'Benešov - Vlašim'!L3</f>
        <v>ne</v>
      </c>
      <c r="J4" s="8">
        <f>'Benešov - Vlašim'!T3</f>
        <v>0</v>
      </c>
      <c r="K4" s="8">
        <f>'Benešov - Vlašim'!U3</f>
        <v>50</v>
      </c>
      <c r="L4" s="8">
        <f>'Benešov - Vlašim'!V3</f>
        <v>50</v>
      </c>
      <c r="M4" s="8">
        <f>'Benešov - Vlašim'!X3</f>
        <v>1658</v>
      </c>
      <c r="N4" s="8">
        <f>'Benešov - Vlašim'!Y3</f>
        <v>184</v>
      </c>
      <c r="O4" s="8">
        <f>'Benešov - Vlašim'!Z3</f>
        <v>41</v>
      </c>
      <c r="P4" s="8" t="str">
        <f>'Benešov - Vlašim'!AB3</f>
        <v>ano</v>
      </c>
      <c r="Q4" s="8">
        <f>'Benešov - Vlašim'!AC3</f>
        <v>2</v>
      </c>
      <c r="R4" s="19">
        <f>'Benešov - Vlašim'!AE3</f>
        <v>0</v>
      </c>
      <c r="S4" s="19" t="str">
        <f>'Benešov - Vlašim'!AD3</f>
        <v>částečně páteřní</v>
      </c>
    </row>
    <row r="5" spans="1:19" x14ac:dyDescent="0.25">
      <c r="A5" s="60"/>
      <c r="B5" s="8" t="s">
        <v>29</v>
      </c>
      <c r="C5" s="8">
        <f>'Benešov - Vlašim'!G8</f>
        <v>4</v>
      </c>
      <c r="D5" s="16">
        <f>'Benešov - Vlašim'!H8</f>
        <v>35</v>
      </c>
      <c r="E5" s="29">
        <f>'Benešov - Vlašim'!AG8</f>
        <v>1.6666666666666667</v>
      </c>
      <c r="F5" s="16">
        <f>'Benešov - Vlašim'!I8</f>
        <v>51</v>
      </c>
      <c r="G5" s="15">
        <f>'Benešov - Vlašim'!J8</f>
        <v>2.125</v>
      </c>
      <c r="H5" s="8">
        <f>'Benešov - Vlašim'!K8</f>
        <v>17</v>
      </c>
      <c r="I5" s="8" t="str">
        <f>'Benešov - Vlašim'!L8</f>
        <v>ano</v>
      </c>
      <c r="J5" s="8">
        <f>'Benešov - Vlašim'!T8</f>
        <v>0</v>
      </c>
      <c r="K5" s="8">
        <f>'Benešov - Vlašim'!U8</f>
        <v>95</v>
      </c>
      <c r="L5" s="8">
        <f>'Benešov - Vlašim'!V8</f>
        <v>5</v>
      </c>
      <c r="M5" s="8">
        <f>'Benešov - Vlašim'!X8</f>
        <v>3252</v>
      </c>
      <c r="N5" s="8">
        <f>'Benešov - Vlašim'!Y8</f>
        <v>348</v>
      </c>
      <c r="O5" s="8">
        <f>'Benešov - Vlašim'!Z8</f>
        <v>109</v>
      </c>
      <c r="P5" s="8" t="str">
        <f>'Benešov - Vlašim'!AB8</f>
        <v>ne</v>
      </c>
      <c r="Q5" s="8">
        <f>'Benešov - Vlašim'!AC8</f>
        <v>0</v>
      </c>
      <c r="R5" s="19">
        <f>'Benešov - Vlašim'!AE8</f>
        <v>0</v>
      </c>
      <c r="S5" s="19" t="str">
        <f>'Benešov - Vlašim'!AD8</f>
        <v>doplňková</v>
      </c>
    </row>
    <row r="6" spans="1:19" x14ac:dyDescent="0.25">
      <c r="A6" s="60"/>
      <c r="B6" s="8" t="s">
        <v>42</v>
      </c>
      <c r="C6" s="8">
        <f>'Benešov - Vlašim'!G13</f>
        <v>1</v>
      </c>
      <c r="D6" s="16" t="str">
        <f>'Benešov - Vlašim'!H13</f>
        <v>x</v>
      </c>
      <c r="E6" s="29" t="str">
        <f>'Benešov - Vlašim'!AG13</f>
        <v>x</v>
      </c>
      <c r="F6" s="16" t="str">
        <f>'Benešov - Vlašim'!I13</f>
        <v>x</v>
      </c>
      <c r="G6" s="15" t="str">
        <f>'Benešov - Vlašim'!J13</f>
        <v>x</v>
      </c>
      <c r="H6" s="8">
        <f>'Benešov - Vlašim'!K9</f>
        <v>0</v>
      </c>
      <c r="I6" s="8" t="str">
        <f>'Benešov - Vlašim'!L13</f>
        <v>ano</v>
      </c>
      <c r="J6" s="8">
        <f>'Benešov - Vlašim'!T13</f>
        <v>0</v>
      </c>
      <c r="K6" s="8">
        <f>'Benešov - Vlašim'!U13</f>
        <v>30</v>
      </c>
      <c r="L6" s="8">
        <f>'Benešov - Vlašim'!V13</f>
        <v>70</v>
      </c>
      <c r="M6" s="8">
        <f>'Benešov - Vlašim'!X13</f>
        <v>2321</v>
      </c>
      <c r="N6" s="8">
        <f>'Benešov - Vlašim'!Y13</f>
        <v>235</v>
      </c>
      <c r="O6" s="8">
        <f>'Benešov - Vlašim'!Z13</f>
        <v>116</v>
      </c>
      <c r="P6" s="8" t="str">
        <f>'Benešov - Vlašim'!AB13</f>
        <v>ano</v>
      </c>
      <c r="Q6" s="8">
        <f>'Benešov - Vlašim'!AC13</f>
        <v>2</v>
      </c>
      <c r="R6" s="19">
        <f>'Benešov - Vlašim'!AE13</f>
        <v>0</v>
      </c>
      <c r="S6" s="19" t="str">
        <f>'Benešov - Vlašim'!AD13</f>
        <v>doplňková</v>
      </c>
    </row>
    <row r="7" spans="1:19" x14ac:dyDescent="0.25">
      <c r="A7" s="60"/>
      <c r="B7" s="14">
        <v>390710</v>
      </c>
      <c r="C7" s="8">
        <f>'Benešov - Vlašim'!G22</f>
        <v>1</v>
      </c>
      <c r="D7" s="16" t="str">
        <f>'Benešov - Vlašim'!H22</f>
        <v>x</v>
      </c>
      <c r="E7" s="29" t="str">
        <f>'Benešov - Vlašim'!AG22</f>
        <v>x</v>
      </c>
      <c r="F7" s="16" t="str">
        <f>'Benešov - Vlašim'!I22</f>
        <v>x</v>
      </c>
      <c r="G7" s="15" t="str">
        <f>'Benešov - Vlašim'!J22</f>
        <v>x</v>
      </c>
      <c r="H7" s="8">
        <f>'Benešov - Vlašim'!K22</f>
        <v>8</v>
      </c>
      <c r="I7" s="8" t="str">
        <f>'Benešov - Vlašim'!L22</f>
        <v>ano</v>
      </c>
      <c r="J7" s="8">
        <f>'Benešov - Vlašim'!T22</f>
        <v>0</v>
      </c>
      <c r="K7" s="8">
        <f>'Benešov - Vlašim'!U22</f>
        <v>25</v>
      </c>
      <c r="L7" s="8">
        <f>'Benešov - Vlašim'!V22</f>
        <v>75</v>
      </c>
      <c r="M7" s="8">
        <f>'Benešov - Vlašim'!X22</f>
        <v>2457</v>
      </c>
      <c r="N7" s="8">
        <f>'Benešov - Vlašim'!Y22</f>
        <v>278</v>
      </c>
      <c r="O7" s="8">
        <f>'Benešov - Vlašim'!Z22</f>
        <v>73</v>
      </c>
      <c r="P7" s="8" t="str">
        <f>'Benešov - Vlašim'!AB22</f>
        <v>ano</v>
      </c>
      <c r="Q7" s="8">
        <f>'Benešov - Vlašim'!AC22</f>
        <v>1</v>
      </c>
      <c r="R7" s="19">
        <f>'Benešov - Vlašim'!AE22</f>
        <v>0</v>
      </c>
      <c r="S7" s="19" t="str">
        <f>'Benešov - Vlašim'!AD22</f>
        <v>doplňková</v>
      </c>
    </row>
    <row r="8" spans="1:19" x14ac:dyDescent="0.25">
      <c r="A8" s="60"/>
      <c r="B8" s="8" t="s">
        <v>50</v>
      </c>
      <c r="C8" s="8">
        <f>'Benešov - Vlašim'!G16</f>
        <v>3</v>
      </c>
      <c r="D8" s="16" t="str">
        <f>'Benešov - Vlašim'!H16</f>
        <v>x</v>
      </c>
      <c r="E8" s="29" t="str">
        <f>'Benešov - Vlašim'!AG16</f>
        <v>x</v>
      </c>
      <c r="F8" s="16" t="str">
        <f>'Benešov - Vlašim'!I16</f>
        <v>x</v>
      </c>
      <c r="G8" s="15" t="str">
        <f>'Benešov - Vlašim'!J16</f>
        <v>x</v>
      </c>
      <c r="H8" s="8">
        <f>'Benešov - Vlašim'!K16</f>
        <v>13</v>
      </c>
      <c r="I8" s="8" t="str">
        <f>'Benešov - Vlašim'!L16</f>
        <v>ne</v>
      </c>
      <c r="J8" s="8">
        <f>'Benešov - Vlašim'!T16</f>
        <v>0</v>
      </c>
      <c r="K8" s="8">
        <f>'Benešov - Vlašim'!U16</f>
        <v>0</v>
      </c>
      <c r="L8" s="8">
        <f>'Benešov - Vlašim'!V16</f>
        <v>100</v>
      </c>
      <c r="M8" s="8">
        <f>'Benešov - Vlašim'!X16</f>
        <v>2501</v>
      </c>
      <c r="N8" s="8">
        <f>'Benešov - Vlašim'!Y16</f>
        <v>318</v>
      </c>
      <c r="O8" s="8">
        <f>'Benešov - Vlašim'!Z16</f>
        <v>31</v>
      </c>
      <c r="P8" s="8" t="str">
        <f>'Benešov - Vlašim'!AB16</f>
        <v>ne</v>
      </c>
      <c r="Q8" s="8">
        <f>'Benešov - Vlašim'!AC16</f>
        <v>0</v>
      </c>
      <c r="R8" s="19">
        <f>'Benešov - Vlašim'!AE16</f>
        <v>0</v>
      </c>
      <c r="S8" s="19" t="str">
        <f>'Benešov - Vlašim'!AD16</f>
        <v>doplňková</v>
      </c>
    </row>
    <row r="9" spans="1:19" x14ac:dyDescent="0.25">
      <c r="A9" s="60"/>
      <c r="B9" s="8" t="s">
        <v>18</v>
      </c>
      <c r="C9" s="8">
        <f>'Benešov - Vlašim'!G6</f>
        <v>2</v>
      </c>
      <c r="D9" s="16">
        <f>'Benešov - Vlašim'!H6</f>
        <v>24</v>
      </c>
      <c r="E9" s="29">
        <f>'Benešov - Vlašim'!AG6</f>
        <v>1.1428571428571428</v>
      </c>
      <c r="F9" s="16">
        <f>'Benešov - Vlašim'!I6</f>
        <v>33</v>
      </c>
      <c r="G9" s="15">
        <f>'Benešov - Vlašim'!J6</f>
        <v>1.375</v>
      </c>
      <c r="H9" s="8">
        <f>'Benešov - Vlašim'!K6</f>
        <v>50</v>
      </c>
      <c r="I9" s="8" t="str">
        <f>'Benešov - Vlašim'!L6</f>
        <v>ano</v>
      </c>
      <c r="J9" s="8">
        <f>'Benešov - Vlašim'!T6</f>
        <v>0</v>
      </c>
      <c r="K9" s="8">
        <f>'Benešov - Vlašim'!U6</f>
        <v>95</v>
      </c>
      <c r="L9" s="8">
        <f>'Benešov - Vlašim'!V6</f>
        <v>5</v>
      </c>
      <c r="M9" s="8">
        <f>'Benešov - Vlašim'!X6</f>
        <v>2784</v>
      </c>
      <c r="N9" s="8">
        <f>'Benešov - Vlašim'!Y6</f>
        <v>343</v>
      </c>
      <c r="O9" s="8">
        <f>'Benešov - Vlašim'!Z6</f>
        <v>49</v>
      </c>
      <c r="P9" s="8" t="str">
        <f>'Benešov - Vlašim'!AB6</f>
        <v>ano</v>
      </c>
      <c r="Q9" s="8">
        <f>'Benešov - Vlašim'!AC6</f>
        <v>3</v>
      </c>
      <c r="R9" s="19">
        <f>'Benešov - Vlašim'!AE6</f>
        <v>0.57999999999999996</v>
      </c>
      <c r="S9" s="19" t="str">
        <f>'Benešov - Vlašim'!AD6</f>
        <v>páteřní pomalá</v>
      </c>
    </row>
    <row r="10" spans="1:19" x14ac:dyDescent="0.25">
      <c r="A10" s="60"/>
      <c r="B10" s="8" t="s">
        <v>174</v>
      </c>
      <c r="C10" s="8">
        <f>'Benešov - Vlašim'!G19</f>
        <v>3</v>
      </c>
      <c r="D10" s="16">
        <f>'Benešov - Vlašim'!H19</f>
        <v>22</v>
      </c>
      <c r="E10" s="29">
        <f>'Benešov - Vlašim'!AG19</f>
        <v>1.0476190476190477</v>
      </c>
      <c r="F10" s="16">
        <f>'Benešov - Vlašim'!I19</f>
        <v>32</v>
      </c>
      <c r="G10" s="15">
        <f>'Benešov - Vlašim'!J19</f>
        <v>1.3333333333333333</v>
      </c>
      <c r="H10" s="8">
        <f>'Benešov - Vlašim'!K19</f>
        <v>8</v>
      </c>
      <c r="I10" s="8" t="str">
        <f>'Benešov - Vlašim'!L19</f>
        <v>ano</v>
      </c>
      <c r="J10" s="8">
        <f>'Benešov - Vlašim'!T19</f>
        <v>0</v>
      </c>
      <c r="K10" s="8">
        <f>'Benešov - Vlašim'!U19</f>
        <v>0</v>
      </c>
      <c r="L10" s="8">
        <f>'Benešov - Vlašim'!V19</f>
        <v>0</v>
      </c>
      <c r="M10" s="8">
        <f>'Benešov - Vlašim'!X19</f>
        <v>3587</v>
      </c>
      <c r="N10" s="8">
        <f>'Benešov - Vlašim'!Y19</f>
        <v>398</v>
      </c>
      <c r="O10" s="8">
        <f>'Benešov - Vlašim'!Z19</f>
        <v>129</v>
      </c>
      <c r="P10" s="8" t="str">
        <f>'Benešov - Vlašim'!AB19</f>
        <v>ano</v>
      </c>
      <c r="Q10" s="8">
        <f>'Benešov - Vlašim'!AC19</f>
        <v>3</v>
      </c>
      <c r="R10" s="19">
        <f>'Benešov - Vlašim'!AE19</f>
        <v>0</v>
      </c>
      <c r="S10" s="19" t="str">
        <f>'Benešov - Vlašim'!AD19</f>
        <v>páteřní pomalá</v>
      </c>
    </row>
    <row r="11" spans="1:19" x14ac:dyDescent="0.25">
      <c r="A11" s="60"/>
      <c r="B11" s="8" t="s">
        <v>48</v>
      </c>
      <c r="C11" s="8">
        <f>'Benešov - Vlašim'!G15</f>
        <v>1</v>
      </c>
      <c r="D11" s="16">
        <f>'Benešov - Vlašim'!H15</f>
        <v>22</v>
      </c>
      <c r="E11" s="29">
        <f>'Benešov - Vlašim'!AG15</f>
        <v>1.0476190476190477</v>
      </c>
      <c r="F11" s="16">
        <f>'Benešov - Vlašim'!I15</f>
        <v>32</v>
      </c>
      <c r="G11" s="15">
        <f>'Benešov - Vlašim'!J15</f>
        <v>1.3333333333333333</v>
      </c>
      <c r="H11" s="8">
        <f>'Benešov - Vlašim'!K15</f>
        <v>13</v>
      </c>
      <c r="I11" s="8" t="str">
        <f>'Benešov - Vlašim'!L15</f>
        <v>ano</v>
      </c>
      <c r="J11" s="8">
        <f>'Benešov - Vlašim'!T15</f>
        <v>0</v>
      </c>
      <c r="K11" s="8">
        <f>'Benešov - Vlašim'!U15</f>
        <v>100</v>
      </c>
      <c r="L11" s="8">
        <f>'Benešov - Vlašim'!V15</f>
        <v>0</v>
      </c>
      <c r="M11" s="8">
        <f>'Benešov - Vlašim'!X15</f>
        <v>1151</v>
      </c>
      <c r="N11" s="8">
        <f>'Benešov - Vlašim'!Y15</f>
        <v>184</v>
      </c>
      <c r="O11" s="8">
        <f>'Benešov - Vlašim'!Z15</f>
        <v>28</v>
      </c>
      <c r="P11" s="8" t="str">
        <f>'Benešov - Vlašim'!AB15</f>
        <v>ano</v>
      </c>
      <c r="Q11" s="8">
        <f>'Benešov - Vlašim'!AC15</f>
        <v>2</v>
      </c>
      <c r="R11" s="19">
        <f>'Benešov - Vlašim'!AE15</f>
        <v>0</v>
      </c>
      <c r="S11" s="19" t="str">
        <f>'Benešov - Vlašim'!AD15</f>
        <v>páteřní pomalá</v>
      </c>
    </row>
    <row r="12" spans="1:19" x14ac:dyDescent="0.25">
      <c r="A12" s="60"/>
      <c r="B12" s="8" t="s">
        <v>37</v>
      </c>
      <c r="C12" s="8">
        <f>'Benešov - Vlašim'!G12</f>
        <v>1</v>
      </c>
      <c r="D12" s="16">
        <f>'Benešov - Vlašim'!H12</f>
        <v>22</v>
      </c>
      <c r="E12" s="29">
        <f>'Benešov - Vlašim'!AG12</f>
        <v>1.0476190476190477</v>
      </c>
      <c r="F12" s="16">
        <f>'Benešov - Vlašim'!I12</f>
        <v>27</v>
      </c>
      <c r="G12" s="15">
        <f>'Benešov - Vlašim'!J12</f>
        <v>1.125</v>
      </c>
      <c r="H12" s="8">
        <f>'Benešov - Vlašim'!K12</f>
        <v>7</v>
      </c>
      <c r="I12" s="8" t="str">
        <f>'Benešov - Vlašim'!L12</f>
        <v>ano</v>
      </c>
      <c r="J12" s="8">
        <f>'Benešov - Vlašim'!T12</f>
        <v>0</v>
      </c>
      <c r="K12" s="8">
        <f>'Benešov - Vlašim'!U12</f>
        <v>100</v>
      </c>
      <c r="L12" s="8">
        <f>'Benešov - Vlašim'!V12</f>
        <v>0</v>
      </c>
      <c r="M12" s="8">
        <f>'Benešov - Vlašim'!X12</f>
        <v>558</v>
      </c>
      <c r="N12" s="8">
        <f>'Benešov - Vlašim'!Y12</f>
        <v>83</v>
      </c>
      <c r="O12" s="8">
        <f>'Benešov - Vlašim'!Z12</f>
        <v>18</v>
      </c>
      <c r="P12" s="8" t="str">
        <f>'Benešov - Vlašim'!AB12</f>
        <v>ne</v>
      </c>
      <c r="Q12" s="8">
        <f>'Benešov - Vlašim'!AC12</f>
        <v>0</v>
      </c>
      <c r="R12" s="19">
        <f>'Benešov - Vlašim'!AE12</f>
        <v>0</v>
      </c>
      <c r="S12" s="19" t="str">
        <f>'Benešov - Vlašim'!AD12</f>
        <v>páteřní rychlá</v>
      </c>
    </row>
    <row r="13" spans="1:19" x14ac:dyDescent="0.25">
      <c r="A13" s="60"/>
      <c r="B13" s="20" t="s">
        <v>47</v>
      </c>
      <c r="C13" s="20">
        <f>'Benešov - Vlašim'!G14</f>
        <v>1</v>
      </c>
      <c r="D13" s="23">
        <f>'Benešov - Vlašim'!H14</f>
        <v>22</v>
      </c>
      <c r="E13" s="30">
        <f>'Benešov - Vlašim'!AG14</f>
        <v>1.0476190476190477</v>
      </c>
      <c r="F13" s="23">
        <f>'Benešov - Vlašim'!I14</f>
        <v>27</v>
      </c>
      <c r="G13" s="24">
        <f>'Benešov - Vlašim'!J14</f>
        <v>1.125</v>
      </c>
      <c r="H13" s="20">
        <f>'Benešov - Vlašim'!K14</f>
        <v>2</v>
      </c>
      <c r="I13" s="20" t="str">
        <f>'Benešov - Vlašim'!L14</f>
        <v>ne</v>
      </c>
      <c r="J13" s="20">
        <f>'Benešov - Vlašim'!T14</f>
        <v>0</v>
      </c>
      <c r="K13" s="20">
        <f>'Benešov - Vlašim'!U14</f>
        <v>100</v>
      </c>
      <c r="L13" s="20">
        <f>'Benešov - Vlašim'!V14</f>
        <v>0</v>
      </c>
      <c r="M13" s="20">
        <f>'Benešov - Vlašim'!X14</f>
        <v>558</v>
      </c>
      <c r="N13" s="20">
        <f>'Benešov - Vlašim'!Y14</f>
        <v>83</v>
      </c>
      <c r="O13" s="20">
        <f>'Benešov - Vlašim'!Z14</f>
        <v>18</v>
      </c>
      <c r="P13" s="20" t="str">
        <f>'Benešov - Vlašim'!AB14</f>
        <v>ne</v>
      </c>
      <c r="Q13" s="20">
        <f>'Benešov - Vlašim'!AC14</f>
        <v>0</v>
      </c>
      <c r="R13" s="21">
        <f>'Benešov - Vlašim'!AE14</f>
        <v>0</v>
      </c>
      <c r="S13" s="21" t="str">
        <f>'Benešov - Vlašim'!AD14</f>
        <v>páteřní rychlá</v>
      </c>
    </row>
    <row r="14" spans="1:19" x14ac:dyDescent="0.25">
      <c r="A14" s="60" t="s">
        <v>197</v>
      </c>
      <c r="B14" s="8" t="str">
        <f>'Benešov - Votice'!A3</f>
        <v>E50</v>
      </c>
      <c r="C14" s="8">
        <f>'Benešov - Votice'!G3</f>
        <v>1</v>
      </c>
      <c r="D14" s="16">
        <f>'Benešov - Votice'!H3</f>
        <v>21</v>
      </c>
      <c r="E14" s="15">
        <f>'Benešov - Votice'!AG3</f>
        <v>1.1666666666666667</v>
      </c>
      <c r="F14" s="16">
        <f>'Benešov - Votice'!I3</f>
        <v>30</v>
      </c>
      <c r="G14" s="15">
        <f>'Benešov - Votice'!J3</f>
        <v>1.25</v>
      </c>
      <c r="H14" s="8">
        <f>'Benešov - Votice'!K3</f>
        <v>17</v>
      </c>
      <c r="I14" s="8" t="str">
        <f>'Benešov - Votice'!L3</f>
        <v>ano</v>
      </c>
      <c r="J14" s="8">
        <f>'Benešov - Votice'!T3</f>
        <v>0</v>
      </c>
      <c r="K14" s="8">
        <f>'Benešov - Votice'!U3</f>
        <v>80</v>
      </c>
      <c r="L14" s="8">
        <f>'Benešov - Votice'!V3</f>
        <v>20</v>
      </c>
      <c r="M14" s="8">
        <f>'Benešov - Votice'!X3</f>
        <v>0</v>
      </c>
      <c r="N14" s="8">
        <f>'Benešov - Votice'!Y3</f>
        <v>0</v>
      </c>
      <c r="O14" s="8">
        <f>'Benešov - Votice'!Z3</f>
        <v>0</v>
      </c>
      <c r="P14" s="8" t="str">
        <f>'Benešov - Votice'!AB3</f>
        <v>ano</v>
      </c>
      <c r="Q14" s="8">
        <f>'Benešov - Votice'!AC3</f>
        <v>3</v>
      </c>
      <c r="R14" s="19">
        <f>'Benešov - Votice'!AE3</f>
        <v>0</v>
      </c>
      <c r="S14" s="8" t="str">
        <f>'Benešov - Votice'!AD3</f>
        <v>částečně páteřní</v>
      </c>
    </row>
    <row r="15" spans="1:19" x14ac:dyDescent="0.25">
      <c r="A15" s="60"/>
      <c r="B15" s="8" t="str">
        <f>'Benešov - Votice'!A16</f>
        <v>E94</v>
      </c>
      <c r="C15" s="8">
        <f>'Benešov - Votice'!G16</f>
        <v>2</v>
      </c>
      <c r="D15" s="16">
        <f>'Benešov - Votice'!H16</f>
        <v>36</v>
      </c>
      <c r="E15" s="15">
        <f>'Benešov - Votice'!AG16</f>
        <v>2</v>
      </c>
      <c r="F15" s="16">
        <f>'Benešov - Votice'!I16</f>
        <v>35</v>
      </c>
      <c r="G15" s="15">
        <f>'Benešov - Votice'!J16</f>
        <v>1.4583333333333333</v>
      </c>
      <c r="H15" s="8">
        <f>'Benešov - Votice'!K16</f>
        <v>6</v>
      </c>
      <c r="I15" s="8" t="str">
        <f>'Benešov - Votice'!L16</f>
        <v>ano</v>
      </c>
      <c r="J15" s="8">
        <f>'Benešov - Votice'!T16</f>
        <v>80</v>
      </c>
      <c r="K15" s="8">
        <f>'Benešov - Votice'!U16</f>
        <v>20</v>
      </c>
      <c r="L15" s="8">
        <f>'Benešov - Votice'!V16</f>
        <v>0</v>
      </c>
      <c r="M15" s="8">
        <f>'Benešov - Votice'!X16</f>
        <v>0</v>
      </c>
      <c r="N15" s="8">
        <f>'Benešov - Votice'!Y16</f>
        <v>0</v>
      </c>
      <c r="O15" s="8">
        <f>'Benešov - Votice'!Z16</f>
        <v>0</v>
      </c>
      <c r="P15" s="8" t="str">
        <f>'Benešov - Votice'!AB16</f>
        <v>ano</v>
      </c>
      <c r="Q15" s="8">
        <f>'Benešov - Votice'!AC16</f>
        <v>2</v>
      </c>
      <c r="R15" s="19">
        <f>'Benešov - Votice'!AE16</f>
        <v>0</v>
      </c>
      <c r="S15" s="8" t="str">
        <f>'Benešov - Votice'!AD16</f>
        <v>částečně páteřní</v>
      </c>
    </row>
    <row r="16" spans="1:19" x14ac:dyDescent="0.25">
      <c r="A16" s="60"/>
      <c r="B16" s="8" t="str">
        <f>'Benešov - Votice'!A11</f>
        <v>E92</v>
      </c>
      <c r="C16" s="8">
        <f>'Benešov - Votice'!G11</f>
        <v>5</v>
      </c>
      <c r="D16" s="16">
        <f>'Benešov - Votice'!H11</f>
        <v>21</v>
      </c>
      <c r="E16" s="15">
        <f>'Benešov - Votice'!AG11</f>
        <v>1.1666666666666667</v>
      </c>
      <c r="F16" s="16">
        <f>'Benešov - Votice'!I11</f>
        <v>40</v>
      </c>
      <c r="G16" s="15">
        <f>'Benešov - Votice'!J11</f>
        <v>1.6666666666666667</v>
      </c>
      <c r="H16" s="8">
        <f>'Benešov - Votice'!K11</f>
        <v>9</v>
      </c>
      <c r="I16" s="8" t="str">
        <f>'Benešov - Votice'!L11</f>
        <v>ano</v>
      </c>
      <c r="J16" s="8">
        <f>'Benešov - Votice'!T11</f>
        <v>90</v>
      </c>
      <c r="K16" s="8">
        <f>'Benešov - Votice'!U11</f>
        <v>0</v>
      </c>
      <c r="L16" s="8">
        <f>'Benešov - Votice'!V11</f>
        <v>10</v>
      </c>
      <c r="M16" s="8">
        <f>'Benešov - Votice'!X11</f>
        <v>0</v>
      </c>
      <c r="N16" s="8">
        <f>'Benešov - Votice'!Y11</f>
        <v>0</v>
      </c>
      <c r="O16" s="8">
        <f>'Benešov - Votice'!Z11</f>
        <v>0</v>
      </c>
      <c r="P16" s="8" t="str">
        <f>'Benešov - Votice'!AB11</f>
        <v>ano</v>
      </c>
      <c r="Q16" s="8">
        <f>'Benešov - Votice'!AC11</f>
        <v>3</v>
      </c>
      <c r="R16" s="19">
        <f>'Benešov - Votice'!AE11</f>
        <v>0</v>
      </c>
      <c r="S16" s="8" t="str">
        <f>'Benešov - Votice'!AD11</f>
        <v>částečně páteřní</v>
      </c>
    </row>
    <row r="17" spans="1:20" x14ac:dyDescent="0.25">
      <c r="A17" s="60"/>
      <c r="B17" s="8" t="str">
        <f>'Benešov - Votice'!A4</f>
        <v>E70</v>
      </c>
      <c r="C17" s="8">
        <f>'Benešov - Votice'!G4</f>
        <v>4</v>
      </c>
      <c r="D17" s="16">
        <f>'Benešov - Votice'!H4</f>
        <v>24</v>
      </c>
      <c r="E17" s="15">
        <f>'Benešov - Votice'!AG4</f>
        <v>1.3333333333333333</v>
      </c>
      <c r="F17" s="16">
        <f>'Benešov - Votice'!I4</f>
        <v>50</v>
      </c>
      <c r="G17" s="15">
        <f>'Benešov - Votice'!J4</f>
        <v>2.0833333333333335</v>
      </c>
      <c r="H17" s="8">
        <f>'Benešov - Votice'!K4</f>
        <v>31</v>
      </c>
      <c r="I17" s="8" t="str">
        <f>'Benešov - Votice'!L4</f>
        <v>ne</v>
      </c>
      <c r="J17" s="8">
        <f>'Benešov - Votice'!T4</f>
        <v>40</v>
      </c>
      <c r="K17" s="8">
        <f>'Benešov - Votice'!U4</f>
        <v>25</v>
      </c>
      <c r="L17" s="8">
        <f>'Benešov - Votice'!V4</f>
        <v>35</v>
      </c>
      <c r="M17" s="8">
        <f>'Benešov - Votice'!X4</f>
        <v>0</v>
      </c>
      <c r="N17" s="8">
        <f>'Benešov - Votice'!Y4</f>
        <v>0</v>
      </c>
      <c r="O17" s="8">
        <f>'Benešov - Votice'!Z4</f>
        <v>0</v>
      </c>
      <c r="P17" s="8" t="str">
        <f>'Benešov - Votice'!AB4</f>
        <v>ano</v>
      </c>
      <c r="Q17" s="8">
        <f>'Benešov - Votice'!AC4</f>
        <v>2</v>
      </c>
      <c r="R17" s="19">
        <f>'Benešov - Votice'!AE4</f>
        <v>0</v>
      </c>
      <c r="S17" s="8" t="str">
        <f>'Benešov - Votice'!AD4</f>
        <v>doplňková</v>
      </c>
    </row>
    <row r="18" spans="1:20" x14ac:dyDescent="0.25">
      <c r="A18" s="60"/>
      <c r="B18" s="8" t="str">
        <f>'Benešov - Votice'!A8</f>
        <v>E72</v>
      </c>
      <c r="C18" s="8">
        <f>'Benešov - Votice'!G8</f>
        <v>3</v>
      </c>
      <c r="D18" s="16" t="str">
        <f>'Benešov - Votice'!H8</f>
        <v>x</v>
      </c>
      <c r="E18" s="15" t="str">
        <f>'Benešov - Votice'!AG8</f>
        <v>x</v>
      </c>
      <c r="F18" s="16" t="str">
        <f>'Benešov - Votice'!I8</f>
        <v>x</v>
      </c>
      <c r="G18" s="15" t="str">
        <f>'Benešov - Votice'!J8</f>
        <v>x</v>
      </c>
      <c r="H18" s="8">
        <f>'Benešov - Votice'!K8</f>
        <v>11</v>
      </c>
      <c r="I18" s="8" t="str">
        <f>'Benešov - Votice'!L8</f>
        <v>ano</v>
      </c>
      <c r="J18" s="8">
        <f>'Benešov - Votice'!T8</f>
        <v>10</v>
      </c>
      <c r="K18" s="8">
        <f>'Benešov - Votice'!U8</f>
        <v>5</v>
      </c>
      <c r="L18" s="8">
        <f>'Benešov - Votice'!V8</f>
        <v>85</v>
      </c>
      <c r="M18" s="8">
        <f>'Benešov - Votice'!X8</f>
        <v>0</v>
      </c>
      <c r="N18" s="8">
        <f>'Benešov - Votice'!Y8</f>
        <v>0</v>
      </c>
      <c r="O18" s="8">
        <f>'Benešov - Votice'!Z8</f>
        <v>0</v>
      </c>
      <c r="P18" s="8" t="str">
        <f>'Benešov - Votice'!AB8</f>
        <v>ano</v>
      </c>
      <c r="Q18" s="8">
        <f>'Benešov - Votice'!AC8</f>
        <v>1</v>
      </c>
      <c r="R18" s="19">
        <f>'Benešov - Votice'!AE8</f>
        <v>0</v>
      </c>
      <c r="S18" s="8" t="str">
        <f>'Benešov - Votice'!AD8</f>
        <v>doplňková</v>
      </c>
    </row>
    <row r="19" spans="1:20" x14ac:dyDescent="0.25">
      <c r="A19" s="60"/>
      <c r="B19" s="14">
        <f>'Benešov - Votice'!A19</f>
        <v>390720</v>
      </c>
      <c r="C19" s="8">
        <f>'Benešov - Votice'!G19</f>
        <v>2</v>
      </c>
      <c r="D19" s="16">
        <f>'Benešov - Votice'!H19</f>
        <v>20</v>
      </c>
      <c r="E19" s="15">
        <f>'Benešov - Votice'!AG19</f>
        <v>1.1111111111111112</v>
      </c>
      <c r="F19" s="16">
        <f>'Benešov - Votice'!I19</f>
        <v>30</v>
      </c>
      <c r="G19" s="15">
        <f>'Benešov - Votice'!J19</f>
        <v>1.25</v>
      </c>
      <c r="H19" s="8">
        <f>'Benešov - Votice'!K19</f>
        <v>2</v>
      </c>
      <c r="I19" s="8" t="str">
        <f>'Benešov - Votice'!L19</f>
        <v>ano</v>
      </c>
      <c r="J19" s="8">
        <f>'Benešov - Votice'!T19</f>
        <v>95</v>
      </c>
      <c r="K19" s="8">
        <f>'Benešov - Votice'!U19</f>
        <v>5</v>
      </c>
      <c r="L19" s="8">
        <f>'Benešov - Votice'!V19</f>
        <v>0</v>
      </c>
      <c r="M19" s="8">
        <f>'Benešov - Votice'!X19</f>
        <v>0</v>
      </c>
      <c r="N19" s="8">
        <f>'Benešov - Votice'!Y19</f>
        <v>0</v>
      </c>
      <c r="O19" s="8">
        <f>'Benešov - Votice'!Z19</f>
        <v>0</v>
      </c>
      <c r="P19" s="8" t="str">
        <f>'Benešov - Votice'!AB19</f>
        <v>ano</v>
      </c>
      <c r="Q19" s="8">
        <f>'Benešov - Votice'!AC19</f>
        <v>3</v>
      </c>
      <c r="R19" s="19">
        <f>'Benešov - Votice'!AE19</f>
        <v>0</v>
      </c>
      <c r="S19" s="8" t="str">
        <f>'Benešov - Votice'!AD19</f>
        <v>páteřní pomalá</v>
      </c>
    </row>
    <row r="20" spans="1:20" x14ac:dyDescent="0.25">
      <c r="A20" s="60"/>
      <c r="B20" s="20" t="str">
        <f>'Benešov - Votice'!A18</f>
        <v>D12</v>
      </c>
      <c r="C20" s="20">
        <f>'Benešov - Votice'!G18</f>
        <v>1</v>
      </c>
      <c r="D20" s="23" t="str">
        <f>'Benešov - Votice'!H18</f>
        <v>x</v>
      </c>
      <c r="E20" s="24" t="str">
        <f>'Benešov - Votice'!AG18</f>
        <v>x</v>
      </c>
      <c r="F20" s="23" t="str">
        <f>'Benešov - Votice'!I18</f>
        <v>x</v>
      </c>
      <c r="G20" s="24" t="str">
        <f>'Benešov - Votice'!J18</f>
        <v>x</v>
      </c>
      <c r="H20" s="20">
        <f>'Benešov - Votice'!K18</f>
        <v>2</v>
      </c>
      <c r="I20" s="20" t="str">
        <f>'Benešov - Votice'!L18</f>
        <v>ano</v>
      </c>
      <c r="J20" s="20">
        <f>'Benešov - Votice'!T18</f>
        <v>100</v>
      </c>
      <c r="K20" s="20">
        <f>'Benešov - Votice'!U18</f>
        <v>0</v>
      </c>
      <c r="L20" s="20">
        <f>'Benešov - Votice'!V18</f>
        <v>0</v>
      </c>
      <c r="M20" s="20">
        <f>'Benešov - Votice'!X18</f>
        <v>0</v>
      </c>
      <c r="N20" s="20">
        <f>'Benešov - Votice'!Y18</f>
        <v>0</v>
      </c>
      <c r="O20" s="20">
        <f>'Benešov - Votice'!Z18</f>
        <v>0</v>
      </c>
      <c r="P20" s="20" t="str">
        <f>'Benešov - Votice'!AB18</f>
        <v>ano</v>
      </c>
      <c r="Q20" s="20">
        <f>'Benešov - Votice'!AC18</f>
        <v>4</v>
      </c>
      <c r="R20" s="21">
        <f>'Benešov - Votice'!AE18</f>
        <v>0</v>
      </c>
      <c r="S20" s="20" t="str">
        <f>'Benešov - Votice'!AD18</f>
        <v>páteřní rychlá</v>
      </c>
    </row>
    <row r="21" spans="1:20" x14ac:dyDescent="0.25">
      <c r="A21" s="59" t="s">
        <v>275</v>
      </c>
      <c r="B21" s="14">
        <f>'Benešov - Neveklov'!A3</f>
        <v>454</v>
      </c>
      <c r="C21" s="8">
        <f>'Benešov - Neveklov'!G3</f>
        <v>5</v>
      </c>
      <c r="D21" s="16">
        <f>'Benešov - Neveklov'!H3</f>
        <v>15</v>
      </c>
      <c r="E21" s="15">
        <f>'Benešov - Neveklov'!AG3</f>
        <v>1.0714285714285714</v>
      </c>
      <c r="F21" s="16">
        <f>'Benešov - Neveklov'!I3</f>
        <v>22</v>
      </c>
      <c r="G21" s="15">
        <f>'Benešov - Neveklov'!J3</f>
        <v>1.2941176470588236</v>
      </c>
      <c r="H21" s="8">
        <f>'Benešov - Neveklov'!K3</f>
        <v>26</v>
      </c>
      <c r="I21" s="8" t="str">
        <f>'Benešov - Neveklov'!L3</f>
        <v>ano</v>
      </c>
      <c r="J21" s="8">
        <f>'Benešov - Neveklov'!T3</f>
        <v>20</v>
      </c>
      <c r="K21" s="8">
        <f>'Benešov - Neveklov'!U3</f>
        <v>80</v>
      </c>
      <c r="L21" s="8">
        <f>'Benešov - Neveklov'!V3</f>
        <v>0</v>
      </c>
      <c r="M21" s="8">
        <f>'Benešov - Neveklov'!X3</f>
        <v>0</v>
      </c>
      <c r="N21" s="8">
        <f>'Benešov - Neveklov'!Y3</f>
        <v>0</v>
      </c>
      <c r="O21" s="8">
        <f>'Benešov - Neveklov'!Z3</f>
        <v>0</v>
      </c>
      <c r="P21" s="8" t="str">
        <f>'Benešov - Neveklov'!AB3</f>
        <v>ne</v>
      </c>
      <c r="Q21" s="8">
        <f>'Benešov - Neveklov'!AC3</f>
        <v>0</v>
      </c>
      <c r="R21" s="19">
        <f>'Benešov - Neveklov'!AE3</f>
        <v>0.42307692307692307</v>
      </c>
      <c r="S21" s="8" t="str">
        <f>'Benešov - Neveklov'!AD3</f>
        <v>částečně páteřní</v>
      </c>
      <c r="T21" s="8"/>
    </row>
    <row r="22" spans="1:20" x14ac:dyDescent="0.25">
      <c r="A22" s="59"/>
      <c r="B22" s="14">
        <f>'Benešov - Neveklov'!A8</f>
        <v>459</v>
      </c>
      <c r="C22" s="8">
        <f>'Benešov - Neveklov'!G8</f>
        <v>4</v>
      </c>
      <c r="D22" s="16">
        <f>'Benešov - Neveklov'!H8</f>
        <v>22</v>
      </c>
      <c r="E22" s="15">
        <f>'Benešov - Neveklov'!AG8</f>
        <v>1.5714285714285714</v>
      </c>
      <c r="F22" s="16">
        <f>'Benešov - Neveklov'!I8</f>
        <v>39</v>
      </c>
      <c r="G22" s="15">
        <f>'Benešov - Neveklov'!J8</f>
        <v>2.2941176470588234</v>
      </c>
      <c r="H22" s="8">
        <f>'Benešov - Neveklov'!K8</f>
        <v>9</v>
      </c>
      <c r="I22" s="8" t="str">
        <f>'Benešov - Neveklov'!L8</f>
        <v>ano</v>
      </c>
      <c r="J22" s="8">
        <f>'Benešov - Neveklov'!T8</f>
        <v>30</v>
      </c>
      <c r="K22" s="8">
        <f>'Benešov - Neveklov'!U8</f>
        <v>0</v>
      </c>
      <c r="L22" s="8">
        <f>'Benešov - Neveklov'!V8</f>
        <v>70</v>
      </c>
      <c r="M22" s="8">
        <f>'Benešov - Neveklov'!X8</f>
        <v>0</v>
      </c>
      <c r="N22" s="8">
        <f>'Benešov - Neveklov'!Y8</f>
        <v>0</v>
      </c>
      <c r="O22" s="8">
        <f>'Benešov - Neveklov'!Z8</f>
        <v>0</v>
      </c>
      <c r="P22" s="8" t="str">
        <f>'Benešov - Neveklov'!AB8</f>
        <v>ano</v>
      </c>
      <c r="Q22" s="8">
        <f>'Benešov - Neveklov'!AC8</f>
        <v>1</v>
      </c>
      <c r="R22" s="19">
        <f>'Benešov - Neveklov'!AE8</f>
        <v>0.22222222222222221</v>
      </c>
      <c r="S22" s="8" t="str">
        <f>'Benešov - Neveklov'!AD8</f>
        <v>doplňková</v>
      </c>
      <c r="T22" s="8"/>
    </row>
    <row r="23" spans="1:20" x14ac:dyDescent="0.25">
      <c r="A23" s="59"/>
      <c r="B23" s="14">
        <f>'Benešov - Neveklov'!A11</f>
        <v>453</v>
      </c>
      <c r="C23" s="8">
        <f>'Benešov - Neveklov'!G11</f>
        <v>6</v>
      </c>
      <c r="D23" s="16">
        <f>'Benešov - Neveklov'!H11</f>
        <v>36</v>
      </c>
      <c r="E23" s="15">
        <f>'Benešov - Neveklov'!AG11</f>
        <v>2.5714285714285716</v>
      </c>
      <c r="F23" s="16">
        <f>'Benešov - Neveklov'!I11</f>
        <v>61</v>
      </c>
      <c r="G23" s="15">
        <f>'Benešov - Neveklov'!J11</f>
        <v>3.5882352941176472</v>
      </c>
      <c r="H23" s="8">
        <f>'Benešov - Neveklov'!K11</f>
        <v>20</v>
      </c>
      <c r="I23" s="8" t="str">
        <f>'Benešov - Neveklov'!L11</f>
        <v>ano</v>
      </c>
      <c r="J23" s="8">
        <f>'Benešov - Neveklov'!T11</f>
        <v>0</v>
      </c>
      <c r="K23" s="8">
        <f>'Benešov - Neveklov'!U11</f>
        <v>30</v>
      </c>
      <c r="L23" s="8">
        <f>'Benešov - Neveklov'!V11</f>
        <v>70</v>
      </c>
      <c r="M23" s="8">
        <f>'Benešov - Neveklov'!X11</f>
        <v>0</v>
      </c>
      <c r="N23" s="8">
        <f>'Benešov - Neveklov'!Y11</f>
        <v>0</v>
      </c>
      <c r="O23" s="8">
        <f>'Benešov - Neveklov'!Z11</f>
        <v>0</v>
      </c>
      <c r="P23" s="8" t="str">
        <f>'Benešov - Neveklov'!AB11</f>
        <v>ano</v>
      </c>
      <c r="Q23" s="8">
        <f>'Benešov - Neveklov'!AC11</f>
        <v>2</v>
      </c>
      <c r="R23" s="19">
        <f>'Benešov - Neveklov'!AE11</f>
        <v>0.1</v>
      </c>
      <c r="S23" s="8" t="str">
        <f>'Benešov - Neveklov'!AD11</f>
        <v>doplňková</v>
      </c>
      <c r="T23" s="8"/>
    </row>
    <row r="24" spans="1:20" x14ac:dyDescent="0.25">
      <c r="A24" s="59"/>
      <c r="B24" s="22">
        <f>'Benešov - Neveklov'!A17</f>
        <v>455</v>
      </c>
      <c r="C24" s="20">
        <f>'Benešov - Neveklov'!G17</f>
        <v>4</v>
      </c>
      <c r="D24" s="23">
        <f>'Benešov - Neveklov'!H17</f>
        <v>14</v>
      </c>
      <c r="E24" s="24">
        <f>'Benešov - Neveklov'!AG17</f>
        <v>1</v>
      </c>
      <c r="F24" s="23">
        <f>'Benešov - Neveklov'!I17</f>
        <v>19</v>
      </c>
      <c r="G24" s="24">
        <f>'Benešov - Neveklov'!J17</f>
        <v>1.1176470588235294</v>
      </c>
      <c r="H24" s="20">
        <f>'Benešov - Neveklov'!K17</f>
        <v>23</v>
      </c>
      <c r="I24" s="20" t="str">
        <f>'Benešov - Neveklov'!L17</f>
        <v>ano</v>
      </c>
      <c r="J24" s="20">
        <f>'Benešov - Neveklov'!T17</f>
        <v>0</v>
      </c>
      <c r="K24" s="20">
        <f>'Benešov - Neveklov'!U17</f>
        <v>25</v>
      </c>
      <c r="L24" s="20">
        <f>'Benešov - Neveklov'!V17</f>
        <v>75</v>
      </c>
      <c r="M24" s="20">
        <f>'Benešov - Neveklov'!X17</f>
        <v>0</v>
      </c>
      <c r="N24" s="20">
        <f>'Benešov - Neveklov'!Y17</f>
        <v>0</v>
      </c>
      <c r="O24" s="20">
        <f>'Benešov - Neveklov'!Z17</f>
        <v>0</v>
      </c>
      <c r="P24" s="20" t="str">
        <f>'Benešov - Neveklov'!AB17</f>
        <v>ne</v>
      </c>
      <c r="Q24" s="20">
        <f>'Benešov - Neveklov'!AC17</f>
        <v>0</v>
      </c>
      <c r="R24" s="21">
        <f>'Benešov - Neveklov'!AE17</f>
        <v>0.13043478260869565</v>
      </c>
      <c r="S24" s="20" t="str">
        <f>'Benešov - Neveklov'!AD17</f>
        <v>částečně páteřní</v>
      </c>
      <c r="T24" s="8"/>
    </row>
    <row r="25" spans="1:20" x14ac:dyDescent="0.25">
      <c r="A25" s="59" t="s">
        <v>276</v>
      </c>
      <c r="B25" s="14">
        <f>'Benešov - Týnec'!A3</f>
        <v>438</v>
      </c>
      <c r="C25" s="8">
        <f>'Benešov - Týnec'!G3</f>
        <v>3</v>
      </c>
      <c r="D25" s="16" t="str">
        <f>'Benešov - Týnec'!H3</f>
        <v>x</v>
      </c>
      <c r="E25" s="15" t="str">
        <f>'Benešov - Týnec'!AG3</f>
        <v>x</v>
      </c>
      <c r="F25" s="16" t="str">
        <f>'Benešov - Týnec'!I3</f>
        <v>x</v>
      </c>
      <c r="G25" s="15" t="str">
        <f>'Benešov - Týnec'!J3</f>
        <v>x</v>
      </c>
      <c r="H25" s="8">
        <f>'Benešov - Týnec'!K3</f>
        <v>27</v>
      </c>
      <c r="I25" s="8" t="str">
        <f>'Benešov - Týnec'!L3</f>
        <v>ano</v>
      </c>
      <c r="J25" s="8">
        <f>'Benešov - Týnec'!T3</f>
        <v>0</v>
      </c>
      <c r="K25" s="8">
        <f>'Benešov - Týnec'!U3</f>
        <v>0</v>
      </c>
      <c r="L25" s="8">
        <f>'Benešov - Týnec'!V3</f>
        <v>100</v>
      </c>
      <c r="M25" s="8">
        <f>'Benešov - Týnec'!X3</f>
        <v>0</v>
      </c>
      <c r="N25" s="8">
        <f>'Benešov - Týnec'!Y3</f>
        <v>0</v>
      </c>
      <c r="O25" s="8">
        <f>'Benešov - Týnec'!Z3</f>
        <v>0</v>
      </c>
      <c r="P25" s="8" t="str">
        <f>'Benešov - Týnec'!AB3</f>
        <v>ne</v>
      </c>
      <c r="Q25" s="8">
        <f>'Benešov - Týnec'!AC3</f>
        <v>0</v>
      </c>
      <c r="R25" s="19">
        <f>'Benešov - Týnec'!AE3</f>
        <v>7.407407407407407E-2</v>
      </c>
      <c r="S25" s="8" t="str">
        <f>'Benešov - Týnec'!AD3</f>
        <v>doplňková</v>
      </c>
      <c r="T25" s="8"/>
    </row>
    <row r="26" spans="1:20" x14ac:dyDescent="0.25">
      <c r="A26" s="59"/>
      <c r="B26" s="14">
        <f>'Benešov - Týnec'!A6</f>
        <v>452</v>
      </c>
      <c r="C26" s="8">
        <f>'Benešov - Týnec'!G6</f>
        <v>6</v>
      </c>
      <c r="D26" s="16">
        <f>'Benešov - Týnec'!H6</f>
        <v>11</v>
      </c>
      <c r="E26" s="15">
        <f>'Benešov - Týnec'!AG6</f>
        <v>1</v>
      </c>
      <c r="F26" s="16">
        <f>'Benešov - Týnec'!I6</f>
        <v>17</v>
      </c>
      <c r="G26" s="15">
        <f>'Benešov - Týnec'!J6</f>
        <v>1.3076923076923077</v>
      </c>
      <c r="H26" s="8">
        <f>'Benešov - Týnec'!K6</f>
        <v>56</v>
      </c>
      <c r="I26" s="8" t="str">
        <f>'Benešov - Týnec'!L6</f>
        <v>ano</v>
      </c>
      <c r="J26" s="8">
        <f>'Benešov - Týnec'!T6</f>
        <v>0</v>
      </c>
      <c r="K26" s="8">
        <f>'Benešov - Týnec'!U6</f>
        <v>85</v>
      </c>
      <c r="L26" s="8">
        <f>'Benešov - Týnec'!V6</f>
        <v>15</v>
      </c>
      <c r="M26" s="8">
        <f>'Benešov - Týnec'!X6</f>
        <v>0</v>
      </c>
      <c r="N26" s="8">
        <f>'Benešov - Týnec'!Y6</f>
        <v>0</v>
      </c>
      <c r="O26" s="8">
        <f>'Benešov - Týnec'!Z6</f>
        <v>0</v>
      </c>
      <c r="P26" s="8" t="str">
        <f>'Benešov - Týnec'!AB6</f>
        <v>ano</v>
      </c>
      <c r="Q26" s="8">
        <f>'Benešov - Týnec'!AC6</f>
        <v>5</v>
      </c>
      <c r="R26" s="19">
        <f>'Benešov - Týnec'!AE6</f>
        <v>0.10714285714285714</v>
      </c>
      <c r="S26" s="8" t="str">
        <f>'Benešov - Týnec'!AD6</f>
        <v>částečně páteřní</v>
      </c>
      <c r="T26" s="8"/>
    </row>
    <row r="27" spans="1:20" x14ac:dyDescent="0.25">
      <c r="A27" s="59"/>
      <c r="B27" s="22">
        <f>'Benešov - Týnec'!A12</f>
        <v>453</v>
      </c>
      <c r="C27" s="20">
        <f>'Benešov - Týnec'!G12</f>
        <v>6</v>
      </c>
      <c r="D27" s="23">
        <f>'Benešov - Týnec'!H12</f>
        <v>17</v>
      </c>
      <c r="E27" s="24">
        <f>'Benešov - Týnec'!AG12</f>
        <v>1.5454545454545454</v>
      </c>
      <c r="F27" s="23">
        <f>'Benešov - Týnec'!I12</f>
        <v>24</v>
      </c>
      <c r="G27" s="24">
        <f>'Benešov - Týnec'!J12</f>
        <v>1.8461538461538463</v>
      </c>
      <c r="H27" s="20">
        <f>'Benešov - Týnec'!K12</f>
        <v>20</v>
      </c>
      <c r="I27" s="20" t="str">
        <f>'Benešov - Týnec'!L12</f>
        <v>ano</v>
      </c>
      <c r="J27" s="20">
        <f>'Benešov - Týnec'!T12</f>
        <v>0</v>
      </c>
      <c r="K27" s="20">
        <f>'Benešov - Týnec'!U12</f>
        <v>30</v>
      </c>
      <c r="L27" s="20">
        <f>'Benešov - Týnec'!V12</f>
        <v>70</v>
      </c>
      <c r="M27" s="20">
        <f>'Benešov - Týnec'!X12</f>
        <v>0</v>
      </c>
      <c r="N27" s="20">
        <f>'Benešov - Týnec'!Y12</f>
        <v>0</v>
      </c>
      <c r="O27" s="20">
        <f>'Benešov - Týnec'!Z12</f>
        <v>0</v>
      </c>
      <c r="P27" s="20" t="str">
        <f>'Benešov - Týnec'!AB12</f>
        <v>ano</v>
      </c>
      <c r="Q27" s="20">
        <f>'Benešov - Týnec'!AC12</f>
        <v>1</v>
      </c>
      <c r="R27" s="21">
        <f>'Benešov - Týnec'!AE12</f>
        <v>0.1</v>
      </c>
      <c r="S27" s="20" t="str">
        <f>'Benešov - Týnec'!AD12</f>
        <v>doplňková</v>
      </c>
      <c r="T27" s="8"/>
    </row>
    <row r="28" spans="1:20" x14ac:dyDescent="0.25">
      <c r="A28" s="59" t="s">
        <v>277</v>
      </c>
      <c r="B28" s="8" t="str">
        <f>'Benešov - Čerčany'!A3</f>
        <v>E66</v>
      </c>
      <c r="C28" s="8">
        <f>'Benešov - Čerčany'!G3</f>
        <v>3</v>
      </c>
      <c r="D28" s="16">
        <f>'Benešov - Čerčany'!H3</f>
        <v>23</v>
      </c>
      <c r="E28" s="15">
        <f>'Benešov - Čerčany'!AG3</f>
        <v>2.2999999999999998</v>
      </c>
      <c r="F28" s="16">
        <f>'Benešov - Čerčany'!I3</f>
        <v>45</v>
      </c>
      <c r="G28" s="15">
        <f>'Benešov - Čerčany'!J3</f>
        <v>3.75</v>
      </c>
      <c r="H28" s="8">
        <f>'Benešov - Čerčany'!K3</f>
        <v>11</v>
      </c>
      <c r="I28" s="8" t="str">
        <f>'Benešov - Čerčany'!L3</f>
        <v>ne</v>
      </c>
      <c r="J28" s="8">
        <f>'Benešov - Čerčany'!T3</f>
        <v>0</v>
      </c>
      <c r="K28" s="8">
        <f>'Benešov - Čerčany'!U3</f>
        <v>70</v>
      </c>
      <c r="L28" s="8">
        <f>'Benešov - Čerčany'!V3</f>
        <v>30</v>
      </c>
      <c r="M28" s="8">
        <f>'Benešov - Čerčany'!X3</f>
        <v>0</v>
      </c>
      <c r="N28" s="8">
        <f>'Benešov - Čerčany'!Y3</f>
        <v>0</v>
      </c>
      <c r="O28" s="8">
        <f>'Benešov - Čerčany'!Z3</f>
        <v>0</v>
      </c>
      <c r="P28" s="8" t="str">
        <f>'Benešov - Čerčany'!AB3</f>
        <v>ne</v>
      </c>
      <c r="Q28" s="8">
        <f>'Benešov - Čerčany'!AC3</f>
        <v>0</v>
      </c>
      <c r="R28" s="19">
        <f>'Benešov - Čerčany'!AE3</f>
        <v>0</v>
      </c>
      <c r="S28" s="8" t="str">
        <f>'Benešov - Čerčany'!AD3</f>
        <v>doplňková</v>
      </c>
    </row>
    <row r="29" spans="1:20" x14ac:dyDescent="0.25">
      <c r="A29" s="59"/>
      <c r="B29" s="8" t="str">
        <f>'Benešov - Čerčany'!A6</f>
        <v>E67</v>
      </c>
      <c r="C29" s="8">
        <f>'Benešov - Čerčany'!G6</f>
        <v>7</v>
      </c>
      <c r="D29" s="16">
        <f>'Benešov - Čerčany'!H6</f>
        <v>11</v>
      </c>
      <c r="E29" s="15">
        <f>'Benešov - Čerčany'!AG6</f>
        <v>1.1000000000000001</v>
      </c>
      <c r="F29" s="16">
        <f>'Benešov - Čerčany'!I6</f>
        <v>16</v>
      </c>
      <c r="G29" s="15">
        <f>'Benešov - Čerčany'!J6</f>
        <v>1.3333333333333333</v>
      </c>
      <c r="H29" s="8">
        <f>'Benešov - Čerčany'!K6</f>
        <v>12</v>
      </c>
      <c r="I29" s="8" t="str">
        <f>'Benešov - Čerčany'!L6</f>
        <v>ne</v>
      </c>
      <c r="J29" s="8">
        <f>'Benešov - Čerčany'!T6</f>
        <v>30</v>
      </c>
      <c r="K29" s="8">
        <f>'Benešov - Čerčany'!U6</f>
        <v>65</v>
      </c>
      <c r="L29" s="8">
        <f>'Benešov - Čerčany'!V6</f>
        <v>5</v>
      </c>
      <c r="M29" s="8">
        <f>'Benešov - Čerčany'!X6</f>
        <v>0</v>
      </c>
      <c r="N29" s="8">
        <f>'Benešov - Čerčany'!Y6</f>
        <v>0</v>
      </c>
      <c r="O29" s="8">
        <f>'Benešov - Čerčany'!Z6</f>
        <v>0</v>
      </c>
      <c r="P29" s="8" t="str">
        <f>'Benešov - Čerčany'!AB6</f>
        <v>ano</v>
      </c>
      <c r="Q29" s="8">
        <f>'Benešov - Čerčany'!AC6</f>
        <v>2</v>
      </c>
      <c r="R29" s="19">
        <f>'Benešov - Čerčany'!AE6</f>
        <v>0</v>
      </c>
      <c r="S29" s="8" t="str">
        <f>'Benešov - Čerčany'!AD6</f>
        <v>doplňková</v>
      </c>
    </row>
    <row r="30" spans="1:20" x14ac:dyDescent="0.25">
      <c r="A30" s="59"/>
      <c r="B30" s="8" t="str">
        <f>'Benešov - Čerčany'!A13</f>
        <v>E86</v>
      </c>
      <c r="C30" s="8">
        <f>'Benešov - Čerčany'!G13</f>
        <v>2</v>
      </c>
      <c r="D30" s="16">
        <f>'Benešov - Čerčany'!H13</f>
        <v>11</v>
      </c>
      <c r="E30" s="15">
        <f>'Benešov - Čerčany'!AG13</f>
        <v>1.1000000000000001</v>
      </c>
      <c r="F30" s="16">
        <f>'Benešov - Čerčany'!I13</f>
        <v>17</v>
      </c>
      <c r="G30" s="15">
        <f>'Benešov - Čerčany'!J13</f>
        <v>1.4166666666666667</v>
      </c>
      <c r="H30" s="8">
        <f>'Benešov - Čerčany'!K13</f>
        <v>6</v>
      </c>
      <c r="I30" s="8" t="str">
        <f>'Benešov - Čerčany'!L13</f>
        <v>ne</v>
      </c>
      <c r="J30" s="8">
        <f>'Benešov - Čerčany'!T13</f>
        <v>60</v>
      </c>
      <c r="K30" s="8">
        <f>'Benešov - Čerčany'!U13</f>
        <v>5</v>
      </c>
      <c r="L30" s="8">
        <f>'Benešov - Čerčany'!V13</f>
        <v>35</v>
      </c>
      <c r="M30" s="8">
        <f>'Benešov - Čerčany'!X13</f>
        <v>0</v>
      </c>
      <c r="N30" s="8">
        <f>'Benešov - Čerčany'!Y13</f>
        <v>0</v>
      </c>
      <c r="O30" s="8">
        <f>'Benešov - Čerčany'!Z13</f>
        <v>0</v>
      </c>
      <c r="P30" s="8" t="str">
        <f>'Benešov - Čerčany'!AB13</f>
        <v>ano</v>
      </c>
      <c r="Q30" s="8">
        <f>'Benešov - Čerčany'!AC13</f>
        <v>3</v>
      </c>
      <c r="R30" s="19">
        <f>'Benešov - Čerčany'!AE13</f>
        <v>0</v>
      </c>
      <c r="S30" s="8" t="str">
        <f>'Benešov - Čerčany'!AD13</f>
        <v>částečně páteřní</v>
      </c>
    </row>
    <row r="31" spans="1:20" x14ac:dyDescent="0.25">
      <c r="A31" s="59"/>
      <c r="B31" s="20" t="str">
        <f>'Benešov - Čerčany'!A15</f>
        <v>E87</v>
      </c>
      <c r="C31" s="20">
        <f>'Benešov - Čerčany'!G15</f>
        <v>2</v>
      </c>
      <c r="D31" s="23" t="str">
        <f>'Benešov - Čerčany'!H15</f>
        <v>x</v>
      </c>
      <c r="E31" s="24" t="str">
        <f>'Benešov - Čerčany'!AG15</f>
        <v>x</v>
      </c>
      <c r="F31" s="23" t="str">
        <f>'Benešov - Čerčany'!I15</f>
        <v>x</v>
      </c>
      <c r="G31" s="24" t="str">
        <f>'Benešov - Čerčany'!J15</f>
        <v>x</v>
      </c>
      <c r="H31" s="20">
        <f>'Benešov - Čerčany'!K15</f>
        <v>13</v>
      </c>
      <c r="I31" s="20" t="str">
        <f>'Benešov - Čerčany'!L15</f>
        <v>ne</v>
      </c>
      <c r="J31" s="20">
        <f>'Benešov - Čerčany'!T15</f>
        <v>40</v>
      </c>
      <c r="K31" s="20">
        <f>'Benešov - Čerčany'!U15</f>
        <v>40</v>
      </c>
      <c r="L31" s="20">
        <f>'Benešov - Čerčany'!V15</f>
        <v>20</v>
      </c>
      <c r="M31" s="20">
        <f>'Benešov - Čerčany'!X15</f>
        <v>0</v>
      </c>
      <c r="N31" s="20">
        <f>'Benešov - Čerčany'!Y15</f>
        <v>0</v>
      </c>
      <c r="O31" s="20">
        <f>'Benešov - Čerčany'!Z15</f>
        <v>0</v>
      </c>
      <c r="P31" s="20" t="str">
        <f>'Benešov - Čerčany'!AB15</f>
        <v>ano</v>
      </c>
      <c r="Q31" s="20">
        <f>'Benešov - Čerčany'!AC15</f>
        <v>2</v>
      </c>
      <c r="R31" s="21">
        <f>'Benešov - Čerčany'!AE15</f>
        <v>0</v>
      </c>
      <c r="S31" s="20" t="str">
        <f>'Benešov - Čerčany'!AD15</f>
        <v>částečně páteřní</v>
      </c>
    </row>
    <row r="32" spans="1:20" x14ac:dyDescent="0.25">
      <c r="A32" s="59" t="s">
        <v>278</v>
      </c>
      <c r="B32" s="8" t="str">
        <f>'Benešov - Sázava'!A3</f>
        <v>E63</v>
      </c>
      <c r="C32" s="8">
        <f>'Benešov - Sázava'!G3</f>
        <v>6</v>
      </c>
      <c r="D32" s="16">
        <f>'Benešov - Sázava'!H3</f>
        <v>30</v>
      </c>
      <c r="E32" s="15">
        <f>'Benešov - Sázava'!AG3</f>
        <v>1.1538461538461537</v>
      </c>
      <c r="F32" s="16">
        <f>'Benešov - Sázava'!I3</f>
        <v>60</v>
      </c>
      <c r="G32" s="15">
        <f>'Benešov - Sázava'!J3</f>
        <v>1.935483870967742</v>
      </c>
      <c r="H32" s="8">
        <f>'Benešov - Sázava'!K3</f>
        <v>12</v>
      </c>
      <c r="I32" s="8" t="str">
        <f>'Benešov - Sázava'!L3</f>
        <v>ano</v>
      </c>
      <c r="J32" s="8">
        <f>'Benešov - Sázava'!T3</f>
        <v>0</v>
      </c>
      <c r="K32" s="8">
        <f>'Benešov - Sázava'!U3</f>
        <v>100</v>
      </c>
      <c r="L32" s="8">
        <f>'Benešov - Sázava'!V3</f>
        <v>0</v>
      </c>
      <c r="M32" s="8">
        <f>'Benešov - Sázava'!X3</f>
        <v>0</v>
      </c>
      <c r="N32" s="8">
        <f>'Benešov - Sázava'!Y3</f>
        <v>0</v>
      </c>
      <c r="O32" s="8">
        <f>'Benešov - Sázava'!Z3</f>
        <v>0</v>
      </c>
      <c r="P32" s="8" t="str">
        <f>'Benešov - Sázava'!AB3</f>
        <v>ne</v>
      </c>
      <c r="Q32" s="8">
        <f>'Benešov - Sázava'!AC3</f>
        <v>0</v>
      </c>
      <c r="R32" s="19">
        <f>'Benešov - Sázava'!AE3</f>
        <v>0</v>
      </c>
      <c r="S32" s="8" t="str">
        <f>'Benešov - Sázava'!AD3</f>
        <v>částečně páteřní</v>
      </c>
    </row>
    <row r="33" spans="1:19" x14ac:dyDescent="0.25">
      <c r="A33" s="59"/>
      <c r="B33" s="8" t="str">
        <f>'Benešov - Sázava'!A9</f>
        <v>E64</v>
      </c>
      <c r="C33" s="8">
        <f>'Benešov - Sázava'!G9</f>
        <v>1</v>
      </c>
      <c r="D33" s="16">
        <f>'Benešov - Sázava'!H9</f>
        <v>33</v>
      </c>
      <c r="E33" s="15">
        <f>'Benešov - Sázava'!AG9</f>
        <v>1.2692307692307692</v>
      </c>
      <c r="F33" s="16">
        <f>'Benešov - Sázava'!I9</f>
        <v>55</v>
      </c>
      <c r="G33" s="15">
        <f>'Benešov - Sázava'!J9</f>
        <v>1.7741935483870968</v>
      </c>
      <c r="H33" s="8">
        <f>'Benešov - Sázava'!K9</f>
        <v>6</v>
      </c>
      <c r="I33" s="8" t="str">
        <f>'Benešov - Sázava'!L9</f>
        <v>ne</v>
      </c>
      <c r="J33" s="8">
        <f>'Benešov - Sázava'!T9</f>
        <v>0</v>
      </c>
      <c r="K33" s="8">
        <f>'Benešov - Sázava'!U9</f>
        <v>60</v>
      </c>
      <c r="L33" s="8">
        <f>'Benešov - Sázava'!V9</f>
        <v>40</v>
      </c>
      <c r="M33" s="8">
        <f>'Benešov - Sázava'!X9</f>
        <v>0</v>
      </c>
      <c r="N33" s="8">
        <f>'Benešov - Sázava'!Y9</f>
        <v>0</v>
      </c>
      <c r="O33" s="8">
        <f>'Benešov - Sázava'!Z9</f>
        <v>0</v>
      </c>
      <c r="P33" s="8" t="str">
        <f>'Benešov - Sázava'!AB9</f>
        <v>ne</v>
      </c>
      <c r="Q33" s="8">
        <f>'Benešov - Sázava'!AC9</f>
        <v>0</v>
      </c>
      <c r="R33" s="19">
        <f>'Benešov - Sázava'!AE9</f>
        <v>0</v>
      </c>
      <c r="S33" s="8" t="str">
        <f>'Benešov - Sázava'!AD9</f>
        <v>částečně páteřní</v>
      </c>
    </row>
    <row r="34" spans="1:19" x14ac:dyDescent="0.25">
      <c r="A34" s="59"/>
      <c r="B34" s="20" t="str">
        <f>'Benešov - Sázava'!A10</f>
        <v>E68</v>
      </c>
      <c r="C34" s="20">
        <f>'Benešov - Sázava'!G10</f>
        <v>2</v>
      </c>
      <c r="D34" s="23">
        <f>'Benešov - Sázava'!H10</f>
        <v>37</v>
      </c>
      <c r="E34" s="24">
        <f>'Benešov - Sázava'!AG10</f>
        <v>1.4230769230769231</v>
      </c>
      <c r="F34" s="23">
        <f>'Benešov - Sázava'!I10</f>
        <v>65</v>
      </c>
      <c r="G34" s="24">
        <f>'Benešov - Sázava'!J10</f>
        <v>2.096774193548387</v>
      </c>
      <c r="H34" s="20">
        <f>'Benešov - Sázava'!K10</f>
        <v>16</v>
      </c>
      <c r="I34" s="20" t="str">
        <f>'Benešov - Sázava'!L10</f>
        <v>ano</v>
      </c>
      <c r="J34" s="20">
        <f>'Benešov - Sázava'!T10</f>
        <v>0</v>
      </c>
      <c r="K34" s="20">
        <f>'Benešov - Sázava'!U10</f>
        <v>25</v>
      </c>
      <c r="L34" s="20">
        <f>'Benešov - Sázava'!V10</f>
        <v>75</v>
      </c>
      <c r="M34" s="20">
        <f>'Benešov - Sázava'!X10</f>
        <v>0</v>
      </c>
      <c r="N34" s="20">
        <f>'Benešov - Sázava'!Y10</f>
        <v>0</v>
      </c>
      <c r="O34" s="20">
        <f>'Benešov - Sázava'!Z10</f>
        <v>0</v>
      </c>
      <c r="P34" s="20" t="str">
        <f>'Benešov - Sázava'!AB10</f>
        <v>ne</v>
      </c>
      <c r="Q34" s="20">
        <f>'Benešov - Sázava'!AC10</f>
        <v>0</v>
      </c>
      <c r="R34" s="21">
        <f>'Benešov - Sázava'!AE10</f>
        <v>0</v>
      </c>
      <c r="S34" s="20" t="str">
        <f>'Benešov - Sázava'!AD10</f>
        <v>doplňková</v>
      </c>
    </row>
    <row r="35" spans="1:19" x14ac:dyDescent="0.25">
      <c r="A35" t="s">
        <v>279</v>
      </c>
      <c r="B35" s="8" t="str">
        <f>'Benešov - Č.Šternberk'!A3</f>
        <v>E91</v>
      </c>
      <c r="C35" s="8">
        <f>'Benešov - Č.Šternberk'!G3</f>
        <v>2</v>
      </c>
      <c r="D35" s="16">
        <f>'Benešov - Č.Šternberk'!H3</f>
        <v>25</v>
      </c>
      <c r="E35" s="15">
        <f>'Benešov - Č.Šternberk'!AG3</f>
        <v>1.0416666666666667</v>
      </c>
      <c r="F35" s="16">
        <f>'Benešov - Č.Šternberk'!I3</f>
        <v>39</v>
      </c>
      <c r="G35" s="15">
        <f>'Benešov - Č.Šternberk'!J3</f>
        <v>1.5</v>
      </c>
      <c r="H35" s="8">
        <f>'Benešov - Č.Šternberk'!K3</f>
        <v>11</v>
      </c>
      <c r="I35" s="8" t="str">
        <f>'Benešov - Č.Šternberk'!L3</f>
        <v>ano</v>
      </c>
      <c r="J35" s="8">
        <f>'Benešov - Č.Šternberk'!T3</f>
        <v>0</v>
      </c>
      <c r="K35" s="8">
        <f>'Benešov - Č.Šternberk'!U3</f>
        <v>95</v>
      </c>
      <c r="L35" s="8">
        <f>'Benešov - Č.Šternberk'!V3</f>
        <v>5</v>
      </c>
      <c r="M35" s="8">
        <f>'Benešov - Č.Šternberk'!X3</f>
        <v>0</v>
      </c>
      <c r="N35" s="8">
        <f>'Benešov - Č.Šternberk'!Y3</f>
        <v>0</v>
      </c>
      <c r="O35" s="8">
        <f>'Benešov - Č.Šternberk'!Z3</f>
        <v>0</v>
      </c>
      <c r="P35" s="8" t="str">
        <f>'Benešov - Č.Šternberk'!AB3</f>
        <v>ano</v>
      </c>
      <c r="Q35" s="8">
        <f>'Benešov - Č.Šternberk'!AC3</f>
        <v>1</v>
      </c>
      <c r="R35" s="19">
        <f>'Benešov - Č.Šternberk'!AE3</f>
        <v>0</v>
      </c>
      <c r="S35" s="8" t="str">
        <f>'Benešov - Č.Šternberk'!AD3</f>
        <v>páteřní pomalá</v>
      </c>
    </row>
  </sheetData>
  <sortState ref="B14:S20">
    <sortCondition ref="S14:S20"/>
  </sortState>
  <mergeCells count="7">
    <mergeCell ref="A28:A31"/>
    <mergeCell ref="A32:A34"/>
    <mergeCell ref="J2:L2"/>
    <mergeCell ref="A4:A13"/>
    <mergeCell ref="A14:A20"/>
    <mergeCell ref="A21:A24"/>
    <mergeCell ref="A25:A2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zoomScale="90" zoomScaleNormal="90" workbookViewId="0"/>
  </sheetViews>
  <sheetFormatPr defaultRowHeight="15" x14ac:dyDescent="0.25"/>
  <cols>
    <col min="3" max="8" width="11.42578125" customWidth="1"/>
    <col min="9" max="9" width="8" customWidth="1"/>
    <col min="10" max="12" width="6.42578125" customWidth="1"/>
    <col min="13" max="15" width="11.42578125" customWidth="1"/>
    <col min="16" max="16" width="10.42578125" customWidth="1"/>
    <col min="17" max="17" width="11.42578125" customWidth="1"/>
    <col min="18" max="18" width="16.5703125" customWidth="1"/>
    <col min="19" max="19" width="15.140625" customWidth="1"/>
  </cols>
  <sheetData>
    <row r="2" spans="1:20" x14ac:dyDescent="0.25">
      <c r="J2" s="58" t="s">
        <v>195</v>
      </c>
      <c r="K2" s="58"/>
      <c r="L2" s="58"/>
    </row>
    <row r="3" spans="1:20" ht="45" x14ac:dyDescent="0.25">
      <c r="B3" s="31" t="s">
        <v>0</v>
      </c>
      <c r="C3" s="31" t="s">
        <v>1</v>
      </c>
      <c r="D3" s="31" t="s">
        <v>81</v>
      </c>
      <c r="E3" s="31" t="s">
        <v>274</v>
      </c>
      <c r="F3" s="31" t="s">
        <v>82</v>
      </c>
      <c r="G3" s="31" t="s">
        <v>189</v>
      </c>
      <c r="H3" s="31" t="s">
        <v>83</v>
      </c>
      <c r="I3" s="31" t="s">
        <v>84</v>
      </c>
      <c r="J3" s="31" t="s">
        <v>192</v>
      </c>
      <c r="K3" s="31" t="s">
        <v>193</v>
      </c>
      <c r="L3" s="31" t="s">
        <v>194</v>
      </c>
      <c r="M3" s="31" t="s">
        <v>85</v>
      </c>
      <c r="N3" s="31" t="s">
        <v>88</v>
      </c>
      <c r="O3" s="31" t="s">
        <v>89</v>
      </c>
      <c r="P3" s="31" t="s">
        <v>86</v>
      </c>
      <c r="Q3" s="31" t="s">
        <v>87</v>
      </c>
      <c r="R3" s="31" t="s">
        <v>79</v>
      </c>
      <c r="S3" s="31" t="s">
        <v>72</v>
      </c>
      <c r="T3" s="31" t="s">
        <v>286</v>
      </c>
    </row>
    <row r="4" spans="1:20" x14ac:dyDescent="0.25">
      <c r="A4" s="39"/>
      <c r="B4" s="51" t="s">
        <v>18</v>
      </c>
      <c r="C4" s="51">
        <f>'Benešov - Vlašim'!G6</f>
        <v>2</v>
      </c>
      <c r="D4" s="52">
        <f>'Benešov - Vlašim'!H6</f>
        <v>24</v>
      </c>
      <c r="E4" s="53">
        <f>'Benešov - Vlašim'!AG6</f>
        <v>1.1428571428571428</v>
      </c>
      <c r="F4" s="52">
        <f>'Benešov - Vlašim'!I6</f>
        <v>33</v>
      </c>
      <c r="G4" s="54">
        <f>'Benešov - Vlašim'!J6</f>
        <v>1.375</v>
      </c>
      <c r="H4" s="51">
        <f>'Benešov - Vlašim'!K6</f>
        <v>50</v>
      </c>
      <c r="I4" s="51" t="str">
        <f>'Benešov - Vlašim'!L6</f>
        <v>ano</v>
      </c>
      <c r="J4" s="51">
        <f>'Benešov - Vlašim'!T6</f>
        <v>0</v>
      </c>
      <c r="K4" s="51">
        <f>'Benešov - Vlašim'!U6</f>
        <v>95</v>
      </c>
      <c r="L4" s="51">
        <f>'Benešov - Vlašim'!V6</f>
        <v>5</v>
      </c>
      <c r="M4" s="51">
        <f>'Benešov - Vlašim'!X6</f>
        <v>2784</v>
      </c>
      <c r="N4" s="51">
        <f>'Benešov - Vlašim'!Y6</f>
        <v>343</v>
      </c>
      <c r="O4" s="51">
        <f>'Benešov - Vlašim'!Z6</f>
        <v>49</v>
      </c>
      <c r="P4" s="51" t="str">
        <f>'Benešov - Vlašim'!AB6</f>
        <v>ano</v>
      </c>
      <c r="Q4" s="51">
        <f>'Benešov - Vlašim'!AC6</f>
        <v>3</v>
      </c>
      <c r="R4" s="55">
        <f>'Benešov - Vlašim'!AE6</f>
        <v>0.57999999999999996</v>
      </c>
      <c r="S4" s="55" t="str">
        <f>'Benešov - Vlašim'!AD6</f>
        <v>páteřní pomalá</v>
      </c>
      <c r="T4" s="51" t="s">
        <v>8</v>
      </c>
    </row>
    <row r="5" spans="1:20" x14ac:dyDescent="0.25">
      <c r="A5" s="39"/>
      <c r="B5" s="37">
        <f>'Benešov - Neveklov'!A3</f>
        <v>454</v>
      </c>
      <c r="C5" s="32">
        <f>'Benešov - Neveklov'!G3</f>
        <v>5</v>
      </c>
      <c r="D5" s="33">
        <f>'Benešov - Neveklov'!H3</f>
        <v>15</v>
      </c>
      <c r="E5" s="35">
        <f>'Benešov - Neveklov'!AG3</f>
        <v>1.0714285714285714</v>
      </c>
      <c r="F5" s="33">
        <f>'Benešov - Neveklov'!I3</f>
        <v>22</v>
      </c>
      <c r="G5" s="35">
        <f>'Benešov - Neveklov'!J3</f>
        <v>1.2941176470588236</v>
      </c>
      <c r="H5" s="32">
        <f>'Benešov - Neveklov'!K3</f>
        <v>26</v>
      </c>
      <c r="I5" s="32" t="str">
        <f>'Benešov - Neveklov'!L3</f>
        <v>ano</v>
      </c>
      <c r="J5" s="32">
        <f>'Benešov - Neveklov'!T3</f>
        <v>20</v>
      </c>
      <c r="K5" s="32">
        <f>'Benešov - Neveklov'!U3</f>
        <v>80</v>
      </c>
      <c r="L5" s="32">
        <f>'Benešov - Neveklov'!V3</f>
        <v>0</v>
      </c>
      <c r="M5" s="32">
        <f>'Benešov - Neveklov'!X3</f>
        <v>0</v>
      </c>
      <c r="N5" s="32">
        <f>'Benešov - Neveklov'!Y3</f>
        <v>0</v>
      </c>
      <c r="O5" s="32">
        <f>'Benešov - Neveklov'!Z3</f>
        <v>0</v>
      </c>
      <c r="P5" s="32" t="str">
        <f>'Benešov - Neveklov'!AB3</f>
        <v>ne</v>
      </c>
      <c r="Q5" s="32">
        <f>'Benešov - Neveklov'!AC3</f>
        <v>0</v>
      </c>
      <c r="R5" s="36">
        <f>'Benešov - Neveklov'!AE3</f>
        <v>0.42307692307692307</v>
      </c>
      <c r="S5" s="32" t="str">
        <f>'Benešov - Neveklov'!AD3</f>
        <v>částečně páteřní</v>
      </c>
      <c r="T5" s="32" t="s">
        <v>151</v>
      </c>
    </row>
    <row r="6" spans="1:20" x14ac:dyDescent="0.25">
      <c r="A6" s="39"/>
      <c r="B6" s="50">
        <f>'Benešov - Neveklov'!A8</f>
        <v>459</v>
      </c>
      <c r="C6" s="45">
        <f>'Benešov - Neveklov'!G8</f>
        <v>4</v>
      </c>
      <c r="D6" s="46">
        <f>'Benešov - Neveklov'!H8</f>
        <v>22</v>
      </c>
      <c r="E6" s="48">
        <f>'Benešov - Neveklov'!AG8</f>
        <v>1.5714285714285714</v>
      </c>
      <c r="F6" s="46">
        <f>'Benešov - Neveklov'!I8</f>
        <v>39</v>
      </c>
      <c r="G6" s="48">
        <f>'Benešov - Neveklov'!J8</f>
        <v>2.2941176470588234</v>
      </c>
      <c r="H6" s="45">
        <f>'Benešov - Neveklov'!K8</f>
        <v>9</v>
      </c>
      <c r="I6" s="45" t="str">
        <f>'Benešov - Neveklov'!L8</f>
        <v>ano</v>
      </c>
      <c r="J6" s="45">
        <f>'Benešov - Neveklov'!T8</f>
        <v>30</v>
      </c>
      <c r="K6" s="45">
        <f>'Benešov - Neveklov'!U8</f>
        <v>0</v>
      </c>
      <c r="L6" s="45">
        <f>'Benešov - Neveklov'!V8</f>
        <v>70</v>
      </c>
      <c r="M6" s="45">
        <f>'Benešov - Neveklov'!X8</f>
        <v>0</v>
      </c>
      <c r="N6" s="45">
        <f>'Benešov - Neveklov'!Y8</f>
        <v>0</v>
      </c>
      <c r="O6" s="45">
        <f>'Benešov - Neveklov'!Z8</f>
        <v>0</v>
      </c>
      <c r="P6" s="45" t="str">
        <f>'Benešov - Neveklov'!AB8</f>
        <v>ano</v>
      </c>
      <c r="Q6" s="45">
        <f>'Benešov - Neveklov'!AC8</f>
        <v>1</v>
      </c>
      <c r="R6" s="49">
        <f>'Benešov - Neveklov'!AE8</f>
        <v>0.22222222222222221</v>
      </c>
      <c r="S6" s="45" t="str">
        <f>'Benešov - Neveklov'!AD8</f>
        <v>doplňková</v>
      </c>
      <c r="T6" s="45" t="s">
        <v>151</v>
      </c>
    </row>
    <row r="7" spans="1:20" x14ac:dyDescent="0.25">
      <c r="A7" s="39"/>
      <c r="B7" s="37">
        <f>'Benešov - Neveklov'!A17</f>
        <v>455</v>
      </c>
      <c r="C7" s="32">
        <f>'Benešov - Neveklov'!G17</f>
        <v>4</v>
      </c>
      <c r="D7" s="33">
        <f>'Benešov - Neveklov'!H17</f>
        <v>14</v>
      </c>
      <c r="E7" s="35">
        <f>'Benešov - Neveklov'!AG17</f>
        <v>1</v>
      </c>
      <c r="F7" s="33">
        <f>'Benešov - Neveklov'!I17</f>
        <v>19</v>
      </c>
      <c r="G7" s="35">
        <f>'Benešov - Neveklov'!J17</f>
        <v>1.1176470588235294</v>
      </c>
      <c r="H7" s="32">
        <f>'Benešov - Neveklov'!K17</f>
        <v>23</v>
      </c>
      <c r="I7" s="32" t="str">
        <f>'Benešov - Neveklov'!L17</f>
        <v>ano</v>
      </c>
      <c r="J7" s="32">
        <f>'Benešov - Neveklov'!T17</f>
        <v>0</v>
      </c>
      <c r="K7" s="32">
        <f>'Benešov - Neveklov'!U17</f>
        <v>25</v>
      </c>
      <c r="L7" s="32">
        <f>'Benešov - Neveklov'!V17</f>
        <v>75</v>
      </c>
      <c r="M7" s="32">
        <f>'Benešov - Neveklov'!X17</f>
        <v>0</v>
      </c>
      <c r="N7" s="32">
        <f>'Benešov - Neveklov'!Y17</f>
        <v>0</v>
      </c>
      <c r="O7" s="32">
        <f>'Benešov - Neveklov'!Z17</f>
        <v>0</v>
      </c>
      <c r="P7" s="32" t="str">
        <f>'Benešov - Neveklov'!AB17</f>
        <v>ne</v>
      </c>
      <c r="Q7" s="32">
        <f>'Benešov - Neveklov'!AC17</f>
        <v>0</v>
      </c>
      <c r="R7" s="36">
        <f>'Benešov - Neveklov'!AE17</f>
        <v>0.13043478260869565</v>
      </c>
      <c r="S7" s="32" t="str">
        <f>'Benešov - Neveklov'!AD17</f>
        <v>částečně páteřní</v>
      </c>
      <c r="T7" s="32" t="s">
        <v>151</v>
      </c>
    </row>
    <row r="8" spans="1:20" x14ac:dyDescent="0.25">
      <c r="A8" s="39"/>
      <c r="B8" s="37">
        <f>'Benešov - Týnec'!A6</f>
        <v>452</v>
      </c>
      <c r="C8" s="32">
        <f>'Benešov - Týnec'!G6</f>
        <v>6</v>
      </c>
      <c r="D8" s="33">
        <f>'Benešov - Týnec'!H6</f>
        <v>11</v>
      </c>
      <c r="E8" s="35">
        <f>'Benešov - Týnec'!AG6</f>
        <v>1</v>
      </c>
      <c r="F8" s="33">
        <f>'Benešov - Týnec'!I6</f>
        <v>17</v>
      </c>
      <c r="G8" s="35">
        <f>'Benešov - Týnec'!J6</f>
        <v>1.3076923076923077</v>
      </c>
      <c r="H8" s="32">
        <f>'Benešov - Týnec'!K6</f>
        <v>56</v>
      </c>
      <c r="I8" s="32" t="str">
        <f>'Benešov - Týnec'!L6</f>
        <v>ano</v>
      </c>
      <c r="J8" s="32">
        <f>'Benešov - Týnec'!T6</f>
        <v>0</v>
      </c>
      <c r="K8" s="32">
        <f>'Benešov - Týnec'!U6</f>
        <v>85</v>
      </c>
      <c r="L8" s="32">
        <f>'Benešov - Týnec'!V6</f>
        <v>15</v>
      </c>
      <c r="M8" s="32">
        <f>'Benešov - Týnec'!X6</f>
        <v>0</v>
      </c>
      <c r="N8" s="32">
        <f>'Benešov - Týnec'!Y6</f>
        <v>0</v>
      </c>
      <c r="O8" s="32">
        <f>'Benešov - Týnec'!Z6</f>
        <v>0</v>
      </c>
      <c r="P8" s="32" t="str">
        <f>'Benešov - Týnec'!AB6</f>
        <v>ano</v>
      </c>
      <c r="Q8" s="32">
        <f>'Benešov - Týnec'!AC6</f>
        <v>5</v>
      </c>
      <c r="R8" s="36">
        <f>'Benešov - Týnec'!AE6</f>
        <v>0.10714285714285714</v>
      </c>
      <c r="S8" s="32" t="str">
        <f>'Benešov - Týnec'!AD6</f>
        <v>částečně páteřní</v>
      </c>
      <c r="T8" s="32" t="s">
        <v>284</v>
      </c>
    </row>
    <row r="9" spans="1:20" x14ac:dyDescent="0.25">
      <c r="A9" s="57"/>
      <c r="B9" s="50">
        <f>'Benešov - Neveklov'!A11</f>
        <v>453</v>
      </c>
      <c r="C9" s="45">
        <f>'Benešov - Neveklov'!G11</f>
        <v>6</v>
      </c>
      <c r="D9" s="46">
        <f>'Benešov - Neveklov'!H11</f>
        <v>36</v>
      </c>
      <c r="E9" s="48">
        <f>'Benešov - Neveklov'!AG11</f>
        <v>2.5714285714285716</v>
      </c>
      <c r="F9" s="46">
        <f>'Benešov - Neveklov'!I11</f>
        <v>61</v>
      </c>
      <c r="G9" s="48">
        <f>'Benešov - Neveklov'!J11</f>
        <v>3.5882352941176472</v>
      </c>
      <c r="H9" s="45">
        <f>'Benešov - Neveklov'!K11</f>
        <v>20</v>
      </c>
      <c r="I9" s="45" t="str">
        <f>'Benešov - Neveklov'!L11</f>
        <v>ano</v>
      </c>
      <c r="J9" s="45">
        <f>'Benešov - Neveklov'!T11</f>
        <v>0</v>
      </c>
      <c r="K9" s="45">
        <f>'Benešov - Neveklov'!U11</f>
        <v>30</v>
      </c>
      <c r="L9" s="45">
        <f>'Benešov - Neveklov'!V11</f>
        <v>70</v>
      </c>
      <c r="M9" s="45">
        <f>'Benešov - Neveklov'!X11</f>
        <v>0</v>
      </c>
      <c r="N9" s="45">
        <f>'Benešov - Neveklov'!Y11</f>
        <v>0</v>
      </c>
      <c r="O9" s="45">
        <f>'Benešov - Neveklov'!Z11</f>
        <v>0</v>
      </c>
      <c r="P9" s="45" t="str">
        <f>'Benešov - Neveklov'!AB11</f>
        <v>ano</v>
      </c>
      <c r="Q9" s="45">
        <f>'Benešov - Neveklov'!AC11</f>
        <v>2</v>
      </c>
      <c r="R9" s="49">
        <f>'Benešov - Neveklov'!AE11</f>
        <v>0.1</v>
      </c>
      <c r="S9" s="45" t="str">
        <f>'Benešov - Neveklov'!AD11</f>
        <v>doplňková</v>
      </c>
      <c r="T9" s="45" t="s">
        <v>151</v>
      </c>
    </row>
    <row r="10" spans="1:20" x14ac:dyDescent="0.25">
      <c r="A10" s="57"/>
      <c r="B10" s="50">
        <f>'Benešov - Týnec'!A12</f>
        <v>453</v>
      </c>
      <c r="C10" s="45">
        <f>'Benešov - Týnec'!G12</f>
        <v>6</v>
      </c>
      <c r="D10" s="46">
        <f>'Benešov - Týnec'!H12</f>
        <v>17</v>
      </c>
      <c r="E10" s="48">
        <f>'Benešov - Týnec'!AG12</f>
        <v>1.5454545454545454</v>
      </c>
      <c r="F10" s="46">
        <f>'Benešov - Týnec'!I12</f>
        <v>24</v>
      </c>
      <c r="G10" s="48">
        <f>'Benešov - Týnec'!J12</f>
        <v>1.8461538461538463</v>
      </c>
      <c r="H10" s="45">
        <f>'Benešov - Týnec'!K12</f>
        <v>20</v>
      </c>
      <c r="I10" s="45" t="str">
        <f>'Benešov - Týnec'!L12</f>
        <v>ano</v>
      </c>
      <c r="J10" s="45">
        <f>'Benešov - Týnec'!T12</f>
        <v>0</v>
      </c>
      <c r="K10" s="45">
        <f>'Benešov - Týnec'!U12</f>
        <v>30</v>
      </c>
      <c r="L10" s="45">
        <f>'Benešov - Týnec'!V12</f>
        <v>70</v>
      </c>
      <c r="M10" s="45">
        <f>'Benešov - Týnec'!X12</f>
        <v>0</v>
      </c>
      <c r="N10" s="45">
        <f>'Benešov - Týnec'!Y12</f>
        <v>0</v>
      </c>
      <c r="O10" s="45">
        <f>'Benešov - Týnec'!Z12</f>
        <v>0</v>
      </c>
      <c r="P10" s="45" t="str">
        <f>'Benešov - Týnec'!AB12</f>
        <v>ano</v>
      </c>
      <c r="Q10" s="45">
        <f>'Benešov - Týnec'!AC12</f>
        <v>1</v>
      </c>
      <c r="R10" s="49">
        <f>'Benešov - Týnec'!AE12</f>
        <v>0.1</v>
      </c>
      <c r="S10" s="45" t="str">
        <f>'Benešov - Týnec'!AD12</f>
        <v>doplňková</v>
      </c>
      <c r="T10" s="45" t="s">
        <v>284</v>
      </c>
    </row>
    <row r="11" spans="1:20" x14ac:dyDescent="0.25">
      <c r="A11" s="57"/>
      <c r="B11" s="50">
        <f>'Benešov - Týnec'!A3</f>
        <v>438</v>
      </c>
      <c r="C11" s="45">
        <f>'Benešov - Týnec'!G3</f>
        <v>3</v>
      </c>
      <c r="D11" s="46" t="str">
        <f>'Benešov - Týnec'!H3</f>
        <v>x</v>
      </c>
      <c r="E11" s="48" t="str">
        <f>'Benešov - Týnec'!AG3</f>
        <v>x</v>
      </c>
      <c r="F11" s="46" t="str">
        <f>'Benešov - Týnec'!I3</f>
        <v>x</v>
      </c>
      <c r="G11" s="48" t="str">
        <f>'Benešov - Týnec'!J3</f>
        <v>x</v>
      </c>
      <c r="H11" s="45">
        <f>'Benešov - Týnec'!K3</f>
        <v>27</v>
      </c>
      <c r="I11" s="45" t="str">
        <f>'Benešov - Týnec'!L3</f>
        <v>ano</v>
      </c>
      <c r="J11" s="45">
        <f>'Benešov - Týnec'!T3</f>
        <v>0</v>
      </c>
      <c r="K11" s="45">
        <f>'Benešov - Týnec'!U3</f>
        <v>0</v>
      </c>
      <c r="L11" s="45">
        <f>'Benešov - Týnec'!V3</f>
        <v>100</v>
      </c>
      <c r="M11" s="45">
        <f>'Benešov - Týnec'!X3</f>
        <v>0</v>
      </c>
      <c r="N11" s="45">
        <f>'Benešov - Týnec'!Y3</f>
        <v>0</v>
      </c>
      <c r="O11" s="45">
        <f>'Benešov - Týnec'!Z3</f>
        <v>0</v>
      </c>
      <c r="P11" s="45" t="str">
        <f>'Benešov - Týnec'!AB3</f>
        <v>ne</v>
      </c>
      <c r="Q11" s="45">
        <f>'Benešov - Týnec'!AC3</f>
        <v>0</v>
      </c>
      <c r="R11" s="49">
        <f>'Benešov - Týnec'!AE3</f>
        <v>7.407407407407407E-2</v>
      </c>
      <c r="S11" s="45" t="str">
        <f>'Benešov - Týnec'!AD3</f>
        <v>doplňková</v>
      </c>
      <c r="T11" s="45" t="s">
        <v>284</v>
      </c>
    </row>
    <row r="12" spans="1:20" x14ac:dyDescent="0.25">
      <c r="A12" s="57"/>
      <c r="B12" s="45" t="s">
        <v>50</v>
      </c>
      <c r="C12" s="45">
        <f>'Benešov - Vlašim'!G16</f>
        <v>3</v>
      </c>
      <c r="D12" s="46" t="str">
        <f>'Benešov - Vlašim'!H16</f>
        <v>x</v>
      </c>
      <c r="E12" s="47" t="str">
        <f>'Benešov - Vlašim'!AG16</f>
        <v>x</v>
      </c>
      <c r="F12" s="46" t="str">
        <f>'Benešov - Vlašim'!I16</f>
        <v>x</v>
      </c>
      <c r="G12" s="48" t="str">
        <f>'Benešov - Vlašim'!J16</f>
        <v>x</v>
      </c>
      <c r="H12" s="45">
        <f>'Benešov - Vlašim'!K16</f>
        <v>13</v>
      </c>
      <c r="I12" s="45" t="str">
        <f>'Benešov - Vlašim'!L16</f>
        <v>ne</v>
      </c>
      <c r="J12" s="45">
        <f>'Benešov - Vlašim'!T16</f>
        <v>0</v>
      </c>
      <c r="K12" s="45">
        <f>'Benešov - Vlašim'!U16</f>
        <v>0</v>
      </c>
      <c r="L12" s="45">
        <f>'Benešov - Vlašim'!V16</f>
        <v>100</v>
      </c>
      <c r="M12" s="45">
        <f>'Benešov - Vlašim'!X16</f>
        <v>2501</v>
      </c>
      <c r="N12" s="45">
        <f>'Benešov - Vlašim'!Y16</f>
        <v>318</v>
      </c>
      <c r="O12" s="45">
        <f>'Benešov - Vlašim'!Z16</f>
        <v>31</v>
      </c>
      <c r="P12" s="45" t="str">
        <f>'Benešov - Vlašim'!AB16</f>
        <v>ne</v>
      </c>
      <c r="Q12" s="45">
        <f>'Benešov - Vlašim'!AC16</f>
        <v>0</v>
      </c>
      <c r="R12" s="49">
        <f>'Benešov - Vlašim'!AE16</f>
        <v>0</v>
      </c>
      <c r="S12" s="49" t="str">
        <f>'Benešov - Vlašim'!AD16</f>
        <v>doplňková</v>
      </c>
      <c r="T12" s="45" t="s">
        <v>8</v>
      </c>
    </row>
    <row r="13" spans="1:20" x14ac:dyDescent="0.25">
      <c r="A13" s="57"/>
      <c r="B13" s="45" t="str">
        <f>'Benešov - Votice'!A8</f>
        <v>E72</v>
      </c>
      <c r="C13" s="45">
        <f>'Benešov - Votice'!G8</f>
        <v>3</v>
      </c>
      <c r="D13" s="46" t="str">
        <f>'Benešov - Votice'!H8</f>
        <v>x</v>
      </c>
      <c r="E13" s="48" t="str">
        <f>'Benešov - Votice'!AG8</f>
        <v>x</v>
      </c>
      <c r="F13" s="46" t="str">
        <f>'Benešov - Votice'!I8</f>
        <v>x</v>
      </c>
      <c r="G13" s="48" t="str">
        <f>'Benešov - Votice'!J8</f>
        <v>x</v>
      </c>
      <c r="H13" s="45">
        <f>'Benešov - Votice'!K8</f>
        <v>11</v>
      </c>
      <c r="I13" s="45" t="str">
        <f>'Benešov - Votice'!L8</f>
        <v>ano</v>
      </c>
      <c r="J13" s="45">
        <f>'Benešov - Votice'!T8</f>
        <v>10</v>
      </c>
      <c r="K13" s="45">
        <f>'Benešov - Votice'!U8</f>
        <v>5</v>
      </c>
      <c r="L13" s="45">
        <f>'Benešov - Votice'!V8</f>
        <v>85</v>
      </c>
      <c r="M13" s="45">
        <f>'Benešov - Votice'!X8</f>
        <v>0</v>
      </c>
      <c r="N13" s="45">
        <f>'Benešov - Votice'!Y8</f>
        <v>0</v>
      </c>
      <c r="O13" s="45">
        <f>'Benešov - Votice'!Z8</f>
        <v>0</v>
      </c>
      <c r="P13" s="45" t="str">
        <f>'Benešov - Votice'!AB8</f>
        <v>ano</v>
      </c>
      <c r="Q13" s="45">
        <f>'Benešov - Votice'!AC8</f>
        <v>1</v>
      </c>
      <c r="R13" s="49">
        <f>'Benešov - Votice'!AE8</f>
        <v>0</v>
      </c>
      <c r="S13" s="45" t="str">
        <f>'Benešov - Votice'!AD8</f>
        <v>doplňková</v>
      </c>
      <c r="T13" s="45" t="s">
        <v>91</v>
      </c>
    </row>
    <row r="14" spans="1:20" x14ac:dyDescent="0.25">
      <c r="A14" s="57"/>
      <c r="B14" s="32" t="str">
        <f>'Benešov - Čerčany'!A15</f>
        <v>E87</v>
      </c>
      <c r="C14" s="32">
        <f>'Benešov - Čerčany'!G15</f>
        <v>2</v>
      </c>
      <c r="D14" s="33" t="str">
        <f>'Benešov - Čerčany'!H15</f>
        <v>x</v>
      </c>
      <c r="E14" s="35" t="str">
        <f>'Benešov - Čerčany'!AG15</f>
        <v>x</v>
      </c>
      <c r="F14" s="33" t="str">
        <f>'Benešov - Čerčany'!I15</f>
        <v>x</v>
      </c>
      <c r="G14" s="35" t="str">
        <f>'Benešov - Čerčany'!J15</f>
        <v>x</v>
      </c>
      <c r="H14" s="32">
        <f>'Benešov - Čerčany'!K15</f>
        <v>13</v>
      </c>
      <c r="I14" s="32" t="str">
        <f>'Benešov - Čerčany'!L15</f>
        <v>ne</v>
      </c>
      <c r="J14" s="32">
        <f>'Benešov - Čerčany'!T15</f>
        <v>40</v>
      </c>
      <c r="K14" s="32">
        <f>'Benešov - Čerčany'!U15</f>
        <v>40</v>
      </c>
      <c r="L14" s="32">
        <f>'Benešov - Čerčany'!V15</f>
        <v>20</v>
      </c>
      <c r="M14" s="32">
        <f>'Benešov - Čerčany'!X15</f>
        <v>0</v>
      </c>
      <c r="N14" s="32">
        <f>'Benešov - Čerčany'!Y15</f>
        <v>0</v>
      </c>
      <c r="O14" s="32">
        <f>'Benešov - Čerčany'!Z15</f>
        <v>0</v>
      </c>
      <c r="P14" s="32" t="str">
        <f>'Benešov - Čerčany'!AB15</f>
        <v>ano</v>
      </c>
      <c r="Q14" s="32">
        <f>'Benešov - Čerčany'!AC15</f>
        <v>2</v>
      </c>
      <c r="R14" s="36">
        <f>'Benešov - Čerčany'!AE15</f>
        <v>0</v>
      </c>
      <c r="S14" s="32" t="str">
        <f>'Benešov - Čerčany'!AD15</f>
        <v>částečně páteřní</v>
      </c>
      <c r="T14" s="32" t="s">
        <v>213</v>
      </c>
    </row>
    <row r="15" spans="1:20" x14ac:dyDescent="0.25">
      <c r="A15" s="39"/>
      <c r="B15" s="40" t="str">
        <f>'Benešov - Votice'!A18</f>
        <v>D12</v>
      </c>
      <c r="C15" s="40">
        <f>'Benešov - Votice'!G18</f>
        <v>1</v>
      </c>
      <c r="D15" s="41" t="str">
        <f>'Benešov - Votice'!H18</f>
        <v>x</v>
      </c>
      <c r="E15" s="42" t="str">
        <f>'Benešov - Votice'!AG18</f>
        <v>x</v>
      </c>
      <c r="F15" s="41" t="str">
        <f>'Benešov - Votice'!I18</f>
        <v>x</v>
      </c>
      <c r="G15" s="42" t="str">
        <f>'Benešov - Votice'!J18</f>
        <v>x</v>
      </c>
      <c r="H15" s="40">
        <f>'Benešov - Votice'!K18</f>
        <v>2</v>
      </c>
      <c r="I15" s="40" t="str">
        <f>'Benešov - Votice'!L18</f>
        <v>ano</v>
      </c>
      <c r="J15" s="40">
        <f>'Benešov - Votice'!T18</f>
        <v>100</v>
      </c>
      <c r="K15" s="40">
        <f>'Benešov - Votice'!U18</f>
        <v>0</v>
      </c>
      <c r="L15" s="40">
        <f>'Benešov - Votice'!V18</f>
        <v>0</v>
      </c>
      <c r="M15" s="40">
        <f>'Benešov - Votice'!X18</f>
        <v>0</v>
      </c>
      <c r="N15" s="40">
        <f>'Benešov - Votice'!Y18</f>
        <v>0</v>
      </c>
      <c r="O15" s="40">
        <f>'Benešov - Votice'!Z18</f>
        <v>0</v>
      </c>
      <c r="P15" s="40" t="str">
        <f>'Benešov - Votice'!AB18</f>
        <v>ano</v>
      </c>
      <c r="Q15" s="40">
        <f>'Benešov - Votice'!AC18</f>
        <v>4</v>
      </c>
      <c r="R15" s="43">
        <f>'Benešov - Votice'!AE18</f>
        <v>0</v>
      </c>
      <c r="S15" s="40" t="str">
        <f>'Benešov - Votice'!AD18</f>
        <v>páteřní rychlá</v>
      </c>
      <c r="T15" s="40" t="s">
        <v>91</v>
      </c>
    </row>
    <row r="16" spans="1:20" x14ac:dyDescent="0.25">
      <c r="A16" s="39"/>
      <c r="B16" s="50">
        <v>390710</v>
      </c>
      <c r="C16" s="45">
        <f>'Benešov - Vlašim'!G22</f>
        <v>1</v>
      </c>
      <c r="D16" s="46" t="str">
        <f>'Benešov - Vlašim'!H22</f>
        <v>x</v>
      </c>
      <c r="E16" s="47" t="str">
        <f>'Benešov - Vlašim'!AG22</f>
        <v>x</v>
      </c>
      <c r="F16" s="46" t="str">
        <f>'Benešov - Vlašim'!I22</f>
        <v>x</v>
      </c>
      <c r="G16" s="48" t="str">
        <f>'Benešov - Vlašim'!J22</f>
        <v>x</v>
      </c>
      <c r="H16" s="45">
        <f>'Benešov - Vlašim'!K22</f>
        <v>8</v>
      </c>
      <c r="I16" s="45" t="str">
        <f>'Benešov - Vlašim'!L22</f>
        <v>ano</v>
      </c>
      <c r="J16" s="45">
        <f>'Benešov - Vlašim'!T22</f>
        <v>0</v>
      </c>
      <c r="K16" s="45">
        <f>'Benešov - Vlašim'!U22</f>
        <v>25</v>
      </c>
      <c r="L16" s="45">
        <f>'Benešov - Vlašim'!V22</f>
        <v>75</v>
      </c>
      <c r="M16" s="45">
        <f>'Benešov - Vlašim'!X22</f>
        <v>2457</v>
      </c>
      <c r="N16" s="45">
        <f>'Benešov - Vlašim'!Y22</f>
        <v>278</v>
      </c>
      <c r="O16" s="45">
        <f>'Benešov - Vlašim'!Z22</f>
        <v>73</v>
      </c>
      <c r="P16" s="45" t="str">
        <f>'Benešov - Vlašim'!AB22</f>
        <v>ano</v>
      </c>
      <c r="Q16" s="45">
        <f>'Benešov - Vlašim'!AC22</f>
        <v>1</v>
      </c>
      <c r="R16" s="49">
        <f>'Benešov - Vlašim'!AE22</f>
        <v>0</v>
      </c>
      <c r="S16" s="49" t="str">
        <f>'Benešov - Vlašim'!AD22</f>
        <v>doplňková</v>
      </c>
      <c r="T16" s="45" t="s">
        <v>8</v>
      </c>
    </row>
    <row r="17" spans="1:20" x14ac:dyDescent="0.25">
      <c r="A17" s="39"/>
      <c r="B17" s="45" t="s">
        <v>42</v>
      </c>
      <c r="C17" s="45">
        <f>'Benešov - Vlašim'!G13</f>
        <v>1</v>
      </c>
      <c r="D17" s="46" t="str">
        <f>'Benešov - Vlašim'!H13</f>
        <v>x</v>
      </c>
      <c r="E17" s="47" t="str">
        <f>'Benešov - Vlašim'!AG13</f>
        <v>x</v>
      </c>
      <c r="F17" s="46" t="str">
        <f>'Benešov - Vlašim'!I13</f>
        <v>x</v>
      </c>
      <c r="G17" s="48" t="str">
        <f>'Benešov - Vlašim'!J13</f>
        <v>x</v>
      </c>
      <c r="H17" s="45">
        <f>'Benešov - Vlašim'!K9</f>
        <v>0</v>
      </c>
      <c r="I17" s="45" t="str">
        <f>'Benešov - Vlašim'!L13</f>
        <v>ano</v>
      </c>
      <c r="J17" s="45">
        <f>'Benešov - Vlašim'!T13</f>
        <v>0</v>
      </c>
      <c r="K17" s="45">
        <f>'Benešov - Vlašim'!U13</f>
        <v>30</v>
      </c>
      <c r="L17" s="45">
        <f>'Benešov - Vlašim'!V13</f>
        <v>70</v>
      </c>
      <c r="M17" s="45">
        <f>'Benešov - Vlašim'!X13</f>
        <v>2321</v>
      </c>
      <c r="N17" s="45">
        <f>'Benešov - Vlašim'!Y13</f>
        <v>235</v>
      </c>
      <c r="O17" s="45">
        <f>'Benešov - Vlašim'!Z13</f>
        <v>116</v>
      </c>
      <c r="P17" s="45" t="str">
        <f>'Benešov - Vlašim'!AB13</f>
        <v>ano</v>
      </c>
      <c r="Q17" s="45">
        <f>'Benešov - Vlašim'!AC13</f>
        <v>2</v>
      </c>
      <c r="R17" s="49">
        <f>'Benešov - Vlašim'!AE13</f>
        <v>0</v>
      </c>
      <c r="S17" s="49" t="str">
        <f>'Benešov - Vlašim'!AD13</f>
        <v>doplňková</v>
      </c>
      <c r="T17" s="45" t="s">
        <v>8</v>
      </c>
    </row>
    <row r="18" spans="1:20" x14ac:dyDescent="0.25">
      <c r="A18" s="39"/>
      <c r="B18" s="45" t="str">
        <f>'Benešov - Čerčany'!A3</f>
        <v>E66</v>
      </c>
      <c r="C18" s="45">
        <f>'Benešov - Čerčany'!G3</f>
        <v>3</v>
      </c>
      <c r="D18" s="46">
        <f>'Benešov - Čerčany'!H3</f>
        <v>23</v>
      </c>
      <c r="E18" s="48">
        <f>'Benešov - Čerčany'!AG3</f>
        <v>2.2999999999999998</v>
      </c>
      <c r="F18" s="46">
        <f>'Benešov - Čerčany'!I3</f>
        <v>45</v>
      </c>
      <c r="G18" s="48">
        <f>'Benešov - Čerčany'!J3</f>
        <v>3.75</v>
      </c>
      <c r="H18" s="45">
        <f>'Benešov - Čerčany'!K3</f>
        <v>11</v>
      </c>
      <c r="I18" s="45" t="str">
        <f>'Benešov - Čerčany'!L3</f>
        <v>ne</v>
      </c>
      <c r="J18" s="45">
        <f>'Benešov - Čerčany'!T3</f>
        <v>0</v>
      </c>
      <c r="K18" s="45">
        <f>'Benešov - Čerčany'!U3</f>
        <v>70</v>
      </c>
      <c r="L18" s="45">
        <f>'Benešov - Čerčany'!V3</f>
        <v>30</v>
      </c>
      <c r="M18" s="45">
        <f>'Benešov - Čerčany'!X3</f>
        <v>0</v>
      </c>
      <c r="N18" s="45">
        <f>'Benešov - Čerčany'!Y3</f>
        <v>0</v>
      </c>
      <c r="O18" s="45">
        <f>'Benešov - Čerčany'!Z3</f>
        <v>0</v>
      </c>
      <c r="P18" s="45" t="str">
        <f>'Benešov - Čerčany'!AB3</f>
        <v>ne</v>
      </c>
      <c r="Q18" s="45">
        <f>'Benešov - Čerčany'!AC3</f>
        <v>0</v>
      </c>
      <c r="R18" s="49">
        <f>'Benešov - Čerčany'!AE3</f>
        <v>0</v>
      </c>
      <c r="S18" s="45" t="str">
        <f>'Benešov - Čerčany'!AD3</f>
        <v>doplňková</v>
      </c>
      <c r="T18" s="45" t="s">
        <v>213</v>
      </c>
    </row>
    <row r="19" spans="1:20" x14ac:dyDescent="0.25">
      <c r="A19" s="39"/>
      <c r="B19" s="32" t="str">
        <f>'Benešov - Votice'!A16</f>
        <v>E94</v>
      </c>
      <c r="C19" s="32">
        <f>'Benešov - Votice'!G16</f>
        <v>2</v>
      </c>
      <c r="D19" s="33">
        <f>'Benešov - Votice'!H16</f>
        <v>36</v>
      </c>
      <c r="E19" s="35">
        <f>'Benešov - Votice'!AG16</f>
        <v>2</v>
      </c>
      <c r="F19" s="33">
        <f>'Benešov - Votice'!I16</f>
        <v>35</v>
      </c>
      <c r="G19" s="35">
        <f>'Benešov - Votice'!J16</f>
        <v>1.4583333333333333</v>
      </c>
      <c r="H19" s="32">
        <f>'Benešov - Votice'!K16</f>
        <v>6</v>
      </c>
      <c r="I19" s="32" t="str">
        <f>'Benešov - Votice'!L16</f>
        <v>ano</v>
      </c>
      <c r="J19" s="32">
        <f>'Benešov - Votice'!T16</f>
        <v>80</v>
      </c>
      <c r="K19" s="32">
        <f>'Benešov - Votice'!U16</f>
        <v>20</v>
      </c>
      <c r="L19" s="32">
        <f>'Benešov - Votice'!V16</f>
        <v>0</v>
      </c>
      <c r="M19" s="32">
        <f>'Benešov - Votice'!X16</f>
        <v>0</v>
      </c>
      <c r="N19" s="32">
        <f>'Benešov - Votice'!Y16</f>
        <v>0</v>
      </c>
      <c r="O19" s="32">
        <f>'Benešov - Votice'!Z16</f>
        <v>0</v>
      </c>
      <c r="P19" s="32" t="str">
        <f>'Benešov - Votice'!AB16</f>
        <v>ano</v>
      </c>
      <c r="Q19" s="32">
        <f>'Benešov - Votice'!AC16</f>
        <v>2</v>
      </c>
      <c r="R19" s="36">
        <f>'Benešov - Votice'!AE16</f>
        <v>0</v>
      </c>
      <c r="S19" s="32" t="str">
        <f>'Benešov - Votice'!AD16</f>
        <v>částečně páteřní</v>
      </c>
      <c r="T19" s="32" t="s">
        <v>91</v>
      </c>
    </row>
    <row r="20" spans="1:20" x14ac:dyDescent="0.25">
      <c r="A20" s="39"/>
      <c r="B20" s="45" t="s">
        <v>29</v>
      </c>
      <c r="C20" s="45">
        <f>'Benešov - Vlašim'!G8</f>
        <v>4</v>
      </c>
      <c r="D20" s="46">
        <f>'Benešov - Vlašim'!H8</f>
        <v>35</v>
      </c>
      <c r="E20" s="47">
        <f>'Benešov - Vlašim'!AG8</f>
        <v>1.6666666666666667</v>
      </c>
      <c r="F20" s="46">
        <f>'Benešov - Vlašim'!I8</f>
        <v>51</v>
      </c>
      <c r="G20" s="48">
        <f>'Benešov - Vlašim'!J8</f>
        <v>2.125</v>
      </c>
      <c r="H20" s="45">
        <f>'Benešov - Vlašim'!K8</f>
        <v>17</v>
      </c>
      <c r="I20" s="45" t="str">
        <f>'Benešov - Vlašim'!L8</f>
        <v>ano</v>
      </c>
      <c r="J20" s="45">
        <f>'Benešov - Vlašim'!T8</f>
        <v>0</v>
      </c>
      <c r="K20" s="45">
        <f>'Benešov - Vlašim'!U8</f>
        <v>95</v>
      </c>
      <c r="L20" s="45">
        <f>'Benešov - Vlašim'!V8</f>
        <v>5</v>
      </c>
      <c r="M20" s="45">
        <f>'Benešov - Vlašim'!X8</f>
        <v>3252</v>
      </c>
      <c r="N20" s="45">
        <f>'Benešov - Vlašim'!Y8</f>
        <v>348</v>
      </c>
      <c r="O20" s="45">
        <f>'Benešov - Vlašim'!Z8</f>
        <v>109</v>
      </c>
      <c r="P20" s="45" t="str">
        <f>'Benešov - Vlašim'!AB8</f>
        <v>ne</v>
      </c>
      <c r="Q20" s="45">
        <f>'Benešov - Vlašim'!AC8</f>
        <v>0</v>
      </c>
      <c r="R20" s="49">
        <f>'Benešov - Vlašim'!AE8</f>
        <v>0</v>
      </c>
      <c r="S20" s="49" t="str">
        <f>'Benešov - Vlašim'!AD8</f>
        <v>doplňková</v>
      </c>
      <c r="T20" s="45" t="s">
        <v>8</v>
      </c>
    </row>
    <row r="21" spans="1:20" x14ac:dyDescent="0.25">
      <c r="A21" s="38"/>
      <c r="B21" s="45" t="str">
        <f>'Benešov - Sázava'!A10</f>
        <v>E68</v>
      </c>
      <c r="C21" s="45">
        <f>'Benešov - Sázava'!G10</f>
        <v>2</v>
      </c>
      <c r="D21" s="46">
        <f>'Benešov - Sázava'!H10</f>
        <v>37</v>
      </c>
      <c r="E21" s="48">
        <f>'Benešov - Sázava'!AG10</f>
        <v>1.4230769230769231</v>
      </c>
      <c r="F21" s="46">
        <f>'Benešov - Sázava'!I10</f>
        <v>65</v>
      </c>
      <c r="G21" s="48">
        <f>'Benešov - Sázava'!J10</f>
        <v>2.096774193548387</v>
      </c>
      <c r="H21" s="45">
        <f>'Benešov - Sázava'!K10</f>
        <v>16</v>
      </c>
      <c r="I21" s="45" t="str">
        <f>'Benešov - Sázava'!L10</f>
        <v>ano</v>
      </c>
      <c r="J21" s="45">
        <f>'Benešov - Sázava'!T10</f>
        <v>0</v>
      </c>
      <c r="K21" s="45">
        <f>'Benešov - Sázava'!U10</f>
        <v>25</v>
      </c>
      <c r="L21" s="45">
        <f>'Benešov - Sázava'!V10</f>
        <v>75</v>
      </c>
      <c r="M21" s="45">
        <f>'Benešov - Sázava'!X10</f>
        <v>0</v>
      </c>
      <c r="N21" s="45">
        <f>'Benešov - Sázava'!Y10</f>
        <v>0</v>
      </c>
      <c r="O21" s="45">
        <f>'Benešov - Sázava'!Z10</f>
        <v>0</v>
      </c>
      <c r="P21" s="45" t="str">
        <f>'Benešov - Sázava'!AB10</f>
        <v>ne</v>
      </c>
      <c r="Q21" s="45">
        <f>'Benešov - Sázava'!AC10</f>
        <v>0</v>
      </c>
      <c r="R21" s="49">
        <f>'Benešov - Sázava'!AE10</f>
        <v>0</v>
      </c>
      <c r="S21" s="45" t="str">
        <f>'Benešov - Sázava'!AD10</f>
        <v>doplňková</v>
      </c>
      <c r="T21" s="45" t="s">
        <v>199</v>
      </c>
    </row>
    <row r="22" spans="1:20" x14ac:dyDescent="0.25">
      <c r="A22" s="38"/>
      <c r="B22" s="32" t="s">
        <v>7</v>
      </c>
      <c r="C22" s="32">
        <f>'Benešov - Vlašim'!G3</f>
        <v>3</v>
      </c>
      <c r="D22" s="33">
        <f>'Benešov - Vlašim'!H3</f>
        <v>29</v>
      </c>
      <c r="E22" s="34">
        <f>'Benešov - Vlašim'!AG3</f>
        <v>1.3809523809523809</v>
      </c>
      <c r="F22" s="33">
        <f>'Benešov - Vlašim'!I3</f>
        <v>42</v>
      </c>
      <c r="G22" s="35">
        <f>'Benešov - Vlašim'!J3</f>
        <v>1.75</v>
      </c>
      <c r="H22" s="32">
        <f>'Benešov - Vlašim'!K3</f>
        <v>7</v>
      </c>
      <c r="I22" s="32" t="str">
        <f>'Benešov - Vlašim'!L3</f>
        <v>ne</v>
      </c>
      <c r="J22" s="32">
        <f>'Benešov - Vlašim'!T3</f>
        <v>0</v>
      </c>
      <c r="K22" s="32">
        <f>'Benešov - Vlašim'!U3</f>
        <v>50</v>
      </c>
      <c r="L22" s="32">
        <f>'Benešov - Vlašim'!V3</f>
        <v>50</v>
      </c>
      <c r="M22" s="32">
        <f>'Benešov - Vlašim'!X3</f>
        <v>1658</v>
      </c>
      <c r="N22" s="32">
        <f>'Benešov - Vlašim'!Y3</f>
        <v>184</v>
      </c>
      <c r="O22" s="32">
        <f>'Benešov - Vlašim'!Z3</f>
        <v>41</v>
      </c>
      <c r="P22" s="32" t="str">
        <f>'Benešov - Vlašim'!AB3</f>
        <v>ano</v>
      </c>
      <c r="Q22" s="32">
        <f>'Benešov - Vlašim'!AC3</f>
        <v>2</v>
      </c>
      <c r="R22" s="36">
        <f>'Benešov - Vlašim'!AE3</f>
        <v>0</v>
      </c>
      <c r="S22" s="36" t="str">
        <f>'Benešov - Vlašim'!AD3</f>
        <v>částečně páteřní</v>
      </c>
      <c r="T22" s="32" t="s">
        <v>8</v>
      </c>
    </row>
    <row r="23" spans="1:20" x14ac:dyDescent="0.25">
      <c r="A23" s="38"/>
      <c r="B23" s="45" t="str">
        <f>'Benešov - Votice'!A4</f>
        <v>E70</v>
      </c>
      <c r="C23" s="45">
        <f>'Benešov - Votice'!G4</f>
        <v>4</v>
      </c>
      <c r="D23" s="46">
        <f>'Benešov - Votice'!H4</f>
        <v>24</v>
      </c>
      <c r="E23" s="48">
        <f>'Benešov - Votice'!AG4</f>
        <v>1.3333333333333333</v>
      </c>
      <c r="F23" s="46">
        <f>'Benešov - Votice'!I4</f>
        <v>50</v>
      </c>
      <c r="G23" s="48">
        <f>'Benešov - Votice'!J4</f>
        <v>2.0833333333333335</v>
      </c>
      <c r="H23" s="45">
        <f>'Benešov - Votice'!K4</f>
        <v>31</v>
      </c>
      <c r="I23" s="45" t="str">
        <f>'Benešov - Votice'!L4</f>
        <v>ne</v>
      </c>
      <c r="J23" s="45">
        <f>'Benešov - Votice'!T4</f>
        <v>40</v>
      </c>
      <c r="K23" s="45">
        <f>'Benešov - Votice'!U4</f>
        <v>25</v>
      </c>
      <c r="L23" s="45">
        <f>'Benešov - Votice'!V4</f>
        <v>35</v>
      </c>
      <c r="M23" s="45">
        <f>'Benešov - Votice'!X4</f>
        <v>0</v>
      </c>
      <c r="N23" s="45">
        <f>'Benešov - Votice'!Y4</f>
        <v>0</v>
      </c>
      <c r="O23" s="45">
        <f>'Benešov - Votice'!Z4</f>
        <v>0</v>
      </c>
      <c r="P23" s="45" t="str">
        <f>'Benešov - Votice'!AB4</f>
        <v>ano</v>
      </c>
      <c r="Q23" s="45">
        <f>'Benešov - Votice'!AC4</f>
        <v>2</v>
      </c>
      <c r="R23" s="49">
        <f>'Benešov - Votice'!AE4</f>
        <v>0</v>
      </c>
      <c r="S23" s="45" t="str">
        <f>'Benešov - Votice'!AD4</f>
        <v>doplňková</v>
      </c>
      <c r="T23" s="45" t="s">
        <v>91</v>
      </c>
    </row>
    <row r="24" spans="1:20" x14ac:dyDescent="0.25">
      <c r="A24" s="38"/>
      <c r="B24" s="32" t="str">
        <f>'Benešov - Sázava'!A9</f>
        <v>E64</v>
      </c>
      <c r="C24" s="32">
        <f>'Benešov - Sázava'!G9</f>
        <v>1</v>
      </c>
      <c r="D24" s="33">
        <f>'Benešov - Sázava'!H9</f>
        <v>33</v>
      </c>
      <c r="E24" s="35">
        <f>'Benešov - Sázava'!AG9</f>
        <v>1.2692307692307692</v>
      </c>
      <c r="F24" s="33">
        <f>'Benešov - Sázava'!I9</f>
        <v>55</v>
      </c>
      <c r="G24" s="35">
        <f>'Benešov - Sázava'!J9</f>
        <v>1.7741935483870968</v>
      </c>
      <c r="H24" s="32">
        <f>'Benešov - Sázava'!K9</f>
        <v>6</v>
      </c>
      <c r="I24" s="32" t="str">
        <f>'Benešov - Sázava'!L9</f>
        <v>ne</v>
      </c>
      <c r="J24" s="32">
        <f>'Benešov - Sázava'!T9</f>
        <v>0</v>
      </c>
      <c r="K24" s="32">
        <f>'Benešov - Sázava'!U9</f>
        <v>60</v>
      </c>
      <c r="L24" s="32">
        <f>'Benešov - Sázava'!V9</f>
        <v>40</v>
      </c>
      <c r="M24" s="32">
        <f>'Benešov - Sázava'!X9</f>
        <v>0</v>
      </c>
      <c r="N24" s="32">
        <f>'Benešov - Sázava'!Y9</f>
        <v>0</v>
      </c>
      <c r="O24" s="32">
        <f>'Benešov - Sázava'!Z9</f>
        <v>0</v>
      </c>
      <c r="P24" s="32" t="str">
        <f>'Benešov - Sázava'!AB9</f>
        <v>ne</v>
      </c>
      <c r="Q24" s="32">
        <f>'Benešov - Sázava'!AC9</f>
        <v>0</v>
      </c>
      <c r="R24" s="36">
        <f>'Benešov - Sázava'!AE9</f>
        <v>0</v>
      </c>
      <c r="S24" s="32" t="str">
        <f>'Benešov - Sázava'!AD9</f>
        <v>částečně páteřní</v>
      </c>
      <c r="T24" s="32" t="s">
        <v>199</v>
      </c>
    </row>
    <row r="25" spans="1:20" x14ac:dyDescent="0.25">
      <c r="A25" s="38"/>
      <c r="B25" s="32" t="str">
        <f>'Benešov - Votice'!A11</f>
        <v>E92</v>
      </c>
      <c r="C25" s="32">
        <f>'Benešov - Votice'!G11</f>
        <v>5</v>
      </c>
      <c r="D25" s="33">
        <f>'Benešov - Votice'!H11</f>
        <v>21</v>
      </c>
      <c r="E25" s="35">
        <f>'Benešov - Votice'!AG11</f>
        <v>1.1666666666666667</v>
      </c>
      <c r="F25" s="33">
        <f>'Benešov - Votice'!I11</f>
        <v>40</v>
      </c>
      <c r="G25" s="35">
        <f>'Benešov - Votice'!J11</f>
        <v>1.6666666666666667</v>
      </c>
      <c r="H25" s="32">
        <f>'Benešov - Votice'!K11</f>
        <v>9</v>
      </c>
      <c r="I25" s="32" t="str">
        <f>'Benešov - Votice'!L11</f>
        <v>ano</v>
      </c>
      <c r="J25" s="32">
        <f>'Benešov - Votice'!T11</f>
        <v>90</v>
      </c>
      <c r="K25" s="32">
        <f>'Benešov - Votice'!U11</f>
        <v>0</v>
      </c>
      <c r="L25" s="32">
        <f>'Benešov - Votice'!V11</f>
        <v>10</v>
      </c>
      <c r="M25" s="32">
        <f>'Benešov - Votice'!X11</f>
        <v>0</v>
      </c>
      <c r="N25" s="32">
        <f>'Benešov - Votice'!Y11</f>
        <v>0</v>
      </c>
      <c r="O25" s="32">
        <f>'Benešov - Votice'!Z11</f>
        <v>0</v>
      </c>
      <c r="P25" s="32" t="str">
        <f>'Benešov - Votice'!AB11</f>
        <v>ano</v>
      </c>
      <c r="Q25" s="32">
        <f>'Benešov - Votice'!AC11</f>
        <v>3</v>
      </c>
      <c r="R25" s="36">
        <f>'Benešov - Votice'!AE11</f>
        <v>0</v>
      </c>
      <c r="S25" s="32" t="str">
        <f>'Benešov - Votice'!AD11</f>
        <v>částečně páteřní</v>
      </c>
      <c r="T25" s="32" t="s">
        <v>91</v>
      </c>
    </row>
    <row r="26" spans="1:20" x14ac:dyDescent="0.25">
      <c r="A26" s="38"/>
      <c r="B26" s="32" t="str">
        <f>'Benešov - Votice'!A3</f>
        <v>E50</v>
      </c>
      <c r="C26" s="32">
        <f>'Benešov - Votice'!G3</f>
        <v>1</v>
      </c>
      <c r="D26" s="33">
        <f>'Benešov - Votice'!H3</f>
        <v>21</v>
      </c>
      <c r="E26" s="35">
        <f>'Benešov - Votice'!AG3</f>
        <v>1.1666666666666667</v>
      </c>
      <c r="F26" s="33">
        <f>'Benešov - Votice'!I3</f>
        <v>30</v>
      </c>
      <c r="G26" s="35">
        <f>'Benešov - Votice'!J3</f>
        <v>1.25</v>
      </c>
      <c r="H26" s="32">
        <f>'Benešov - Votice'!K3</f>
        <v>17</v>
      </c>
      <c r="I26" s="32" t="str">
        <f>'Benešov - Votice'!L3</f>
        <v>ano</v>
      </c>
      <c r="J26" s="32">
        <f>'Benešov - Votice'!T3</f>
        <v>0</v>
      </c>
      <c r="K26" s="32">
        <f>'Benešov - Votice'!U3</f>
        <v>80</v>
      </c>
      <c r="L26" s="32">
        <f>'Benešov - Votice'!V3</f>
        <v>20</v>
      </c>
      <c r="M26" s="32">
        <f>'Benešov - Votice'!X3</f>
        <v>0</v>
      </c>
      <c r="N26" s="32">
        <f>'Benešov - Votice'!Y3</f>
        <v>0</v>
      </c>
      <c r="O26" s="32">
        <f>'Benešov - Votice'!Z3</f>
        <v>0</v>
      </c>
      <c r="P26" s="32" t="str">
        <f>'Benešov - Votice'!AB3</f>
        <v>ano</v>
      </c>
      <c r="Q26" s="32">
        <f>'Benešov - Votice'!AC3</f>
        <v>3</v>
      </c>
      <c r="R26" s="36">
        <f>'Benešov - Votice'!AE3</f>
        <v>0</v>
      </c>
      <c r="S26" s="32" t="str">
        <f>'Benešov - Votice'!AD3</f>
        <v>částečně páteřní</v>
      </c>
      <c r="T26" s="32" t="s">
        <v>91</v>
      </c>
    </row>
    <row r="27" spans="1:20" x14ac:dyDescent="0.25">
      <c r="A27" s="38"/>
      <c r="B27" s="32" t="str">
        <f>'Benešov - Sázava'!A3</f>
        <v>E63</v>
      </c>
      <c r="C27" s="32">
        <f>'Benešov - Sázava'!G3</f>
        <v>6</v>
      </c>
      <c r="D27" s="33">
        <f>'Benešov - Sázava'!H3</f>
        <v>30</v>
      </c>
      <c r="E27" s="35">
        <f>'Benešov - Sázava'!AG3</f>
        <v>1.1538461538461537</v>
      </c>
      <c r="F27" s="33">
        <f>'Benešov - Sázava'!I3</f>
        <v>60</v>
      </c>
      <c r="G27" s="35">
        <f>'Benešov - Sázava'!J3</f>
        <v>1.935483870967742</v>
      </c>
      <c r="H27" s="32">
        <f>'Benešov - Sázava'!K3</f>
        <v>12</v>
      </c>
      <c r="I27" s="32" t="str">
        <f>'Benešov - Sázava'!L3</f>
        <v>ano</v>
      </c>
      <c r="J27" s="32">
        <f>'Benešov - Sázava'!T3</f>
        <v>0</v>
      </c>
      <c r="K27" s="32">
        <f>'Benešov - Sázava'!U3</f>
        <v>100</v>
      </c>
      <c r="L27" s="32">
        <f>'Benešov - Sázava'!V3</f>
        <v>0</v>
      </c>
      <c r="M27" s="32">
        <f>'Benešov - Sázava'!X3</f>
        <v>0</v>
      </c>
      <c r="N27" s="32">
        <f>'Benešov - Sázava'!Y3</f>
        <v>0</v>
      </c>
      <c r="O27" s="32">
        <f>'Benešov - Sázava'!Z3</f>
        <v>0</v>
      </c>
      <c r="P27" s="32" t="str">
        <f>'Benešov - Sázava'!AB3</f>
        <v>ne</v>
      </c>
      <c r="Q27" s="32">
        <f>'Benešov - Sázava'!AC3</f>
        <v>0</v>
      </c>
      <c r="R27" s="36">
        <f>'Benešov - Sázava'!AE3</f>
        <v>0</v>
      </c>
      <c r="S27" s="32" t="str">
        <f>'Benešov - Sázava'!AD3</f>
        <v>částečně páteřní</v>
      </c>
      <c r="T27" s="32" t="s">
        <v>199</v>
      </c>
    </row>
    <row r="28" spans="1:20" x14ac:dyDescent="0.25">
      <c r="A28" s="38"/>
      <c r="B28" s="56">
        <f>'Benešov - Votice'!A19</f>
        <v>390720</v>
      </c>
      <c r="C28" s="51">
        <f>'Benešov - Votice'!G19</f>
        <v>2</v>
      </c>
      <c r="D28" s="52">
        <f>'Benešov - Votice'!H19</f>
        <v>20</v>
      </c>
      <c r="E28" s="54">
        <f>'Benešov - Votice'!AG19</f>
        <v>1.1111111111111112</v>
      </c>
      <c r="F28" s="52">
        <f>'Benešov - Votice'!I19</f>
        <v>30</v>
      </c>
      <c r="G28" s="54">
        <f>'Benešov - Votice'!J19</f>
        <v>1.25</v>
      </c>
      <c r="H28" s="51">
        <f>'Benešov - Votice'!K19</f>
        <v>2</v>
      </c>
      <c r="I28" s="51" t="str">
        <f>'Benešov - Votice'!L19</f>
        <v>ano</v>
      </c>
      <c r="J28" s="51">
        <f>'Benešov - Votice'!T19</f>
        <v>95</v>
      </c>
      <c r="K28" s="51">
        <f>'Benešov - Votice'!U19</f>
        <v>5</v>
      </c>
      <c r="L28" s="51">
        <f>'Benešov - Votice'!V19</f>
        <v>0</v>
      </c>
      <c r="M28" s="51">
        <f>'Benešov - Votice'!X19</f>
        <v>0</v>
      </c>
      <c r="N28" s="51">
        <f>'Benešov - Votice'!Y19</f>
        <v>0</v>
      </c>
      <c r="O28" s="51">
        <f>'Benešov - Votice'!Z19</f>
        <v>0</v>
      </c>
      <c r="P28" s="51" t="str">
        <f>'Benešov - Votice'!AB19</f>
        <v>ano</v>
      </c>
      <c r="Q28" s="51">
        <f>'Benešov - Votice'!AC19</f>
        <v>3</v>
      </c>
      <c r="R28" s="55">
        <f>'Benešov - Votice'!AE19</f>
        <v>0</v>
      </c>
      <c r="S28" s="51" t="str">
        <f>'Benešov - Votice'!AD19</f>
        <v>páteřní pomalá</v>
      </c>
      <c r="T28" s="51" t="s">
        <v>91</v>
      </c>
    </row>
    <row r="29" spans="1:20" x14ac:dyDescent="0.25">
      <c r="A29" s="38"/>
      <c r="B29" s="45" t="str">
        <f>'Benešov - Čerčany'!A6</f>
        <v>E67</v>
      </c>
      <c r="C29" s="45">
        <f>'Benešov - Čerčany'!G6</f>
        <v>7</v>
      </c>
      <c r="D29" s="46">
        <f>'Benešov - Čerčany'!H6</f>
        <v>11</v>
      </c>
      <c r="E29" s="48">
        <f>'Benešov - Čerčany'!AG6</f>
        <v>1.1000000000000001</v>
      </c>
      <c r="F29" s="46">
        <f>'Benešov - Čerčany'!I6</f>
        <v>16</v>
      </c>
      <c r="G29" s="48">
        <f>'Benešov - Čerčany'!J6</f>
        <v>1.3333333333333333</v>
      </c>
      <c r="H29" s="45">
        <f>'Benešov - Čerčany'!K6</f>
        <v>12</v>
      </c>
      <c r="I29" s="45" t="str">
        <f>'Benešov - Čerčany'!L6</f>
        <v>ne</v>
      </c>
      <c r="J29" s="45">
        <f>'Benešov - Čerčany'!T6</f>
        <v>30</v>
      </c>
      <c r="K29" s="45">
        <f>'Benešov - Čerčany'!U6</f>
        <v>65</v>
      </c>
      <c r="L29" s="45">
        <f>'Benešov - Čerčany'!V6</f>
        <v>5</v>
      </c>
      <c r="M29" s="45">
        <f>'Benešov - Čerčany'!X6</f>
        <v>0</v>
      </c>
      <c r="N29" s="45">
        <f>'Benešov - Čerčany'!Y6</f>
        <v>0</v>
      </c>
      <c r="O29" s="45">
        <f>'Benešov - Čerčany'!Z6</f>
        <v>0</v>
      </c>
      <c r="P29" s="45" t="str">
        <f>'Benešov - Čerčany'!AB6</f>
        <v>ano</v>
      </c>
      <c r="Q29" s="45">
        <f>'Benešov - Čerčany'!AC6</f>
        <v>2</v>
      </c>
      <c r="R29" s="49">
        <f>'Benešov - Čerčany'!AE6</f>
        <v>0</v>
      </c>
      <c r="S29" s="45" t="str">
        <f>'Benešov - Čerčany'!AD6</f>
        <v>doplňková</v>
      </c>
      <c r="T29" s="45" t="s">
        <v>213</v>
      </c>
    </row>
    <row r="30" spans="1:20" x14ac:dyDescent="0.25">
      <c r="A30" s="38"/>
      <c r="B30" s="32" t="str">
        <f>'Benešov - Čerčany'!A13</f>
        <v>E86</v>
      </c>
      <c r="C30" s="32">
        <f>'Benešov - Čerčany'!G13</f>
        <v>2</v>
      </c>
      <c r="D30" s="33">
        <f>'Benešov - Čerčany'!H13</f>
        <v>11</v>
      </c>
      <c r="E30" s="35">
        <f>'Benešov - Čerčany'!AG13</f>
        <v>1.1000000000000001</v>
      </c>
      <c r="F30" s="33">
        <f>'Benešov - Čerčany'!I13</f>
        <v>17</v>
      </c>
      <c r="G30" s="35">
        <f>'Benešov - Čerčany'!J13</f>
        <v>1.4166666666666667</v>
      </c>
      <c r="H30" s="32">
        <f>'Benešov - Čerčany'!K13</f>
        <v>6</v>
      </c>
      <c r="I30" s="32" t="str">
        <f>'Benešov - Čerčany'!L13</f>
        <v>ne</v>
      </c>
      <c r="J30" s="32">
        <f>'Benešov - Čerčany'!T13</f>
        <v>60</v>
      </c>
      <c r="K30" s="32">
        <f>'Benešov - Čerčany'!U13</f>
        <v>5</v>
      </c>
      <c r="L30" s="32">
        <f>'Benešov - Čerčany'!V13</f>
        <v>35</v>
      </c>
      <c r="M30" s="32">
        <f>'Benešov - Čerčany'!X13</f>
        <v>0</v>
      </c>
      <c r="N30" s="32">
        <f>'Benešov - Čerčany'!Y13</f>
        <v>0</v>
      </c>
      <c r="O30" s="32">
        <f>'Benešov - Čerčany'!Z13</f>
        <v>0</v>
      </c>
      <c r="P30" s="32" t="str">
        <f>'Benešov - Čerčany'!AB13</f>
        <v>ano</v>
      </c>
      <c r="Q30" s="32">
        <f>'Benešov - Čerčany'!AC13</f>
        <v>3</v>
      </c>
      <c r="R30" s="36">
        <f>'Benešov - Čerčany'!AE13</f>
        <v>0</v>
      </c>
      <c r="S30" s="32" t="str">
        <f>'Benešov - Čerčany'!AD13</f>
        <v>částečně páteřní</v>
      </c>
      <c r="T30" s="32" t="s">
        <v>213</v>
      </c>
    </row>
    <row r="31" spans="1:20" x14ac:dyDescent="0.25">
      <c r="A31" s="38"/>
      <c r="B31" s="51" t="s">
        <v>174</v>
      </c>
      <c r="C31" s="51">
        <f>'Benešov - Vlašim'!G19</f>
        <v>3</v>
      </c>
      <c r="D31" s="52">
        <f>'Benešov - Vlašim'!H19</f>
        <v>22</v>
      </c>
      <c r="E31" s="53">
        <f>'Benešov - Vlašim'!AG19</f>
        <v>1.0476190476190477</v>
      </c>
      <c r="F31" s="52">
        <f>'Benešov - Vlašim'!I19</f>
        <v>32</v>
      </c>
      <c r="G31" s="54">
        <f>'Benešov - Vlašim'!J19</f>
        <v>1.3333333333333333</v>
      </c>
      <c r="H31" s="51">
        <f>'Benešov - Vlašim'!K19</f>
        <v>8</v>
      </c>
      <c r="I31" s="51" t="str">
        <f>'Benešov - Vlašim'!L19</f>
        <v>ano</v>
      </c>
      <c r="J31" s="51">
        <f>'Benešov - Vlašim'!T19</f>
        <v>0</v>
      </c>
      <c r="K31" s="51">
        <f>'Benešov - Vlašim'!U19</f>
        <v>0</v>
      </c>
      <c r="L31" s="51">
        <f>'Benešov - Vlašim'!V19</f>
        <v>0</v>
      </c>
      <c r="M31" s="51">
        <f>'Benešov - Vlašim'!X19</f>
        <v>3587</v>
      </c>
      <c r="N31" s="51">
        <f>'Benešov - Vlašim'!Y19</f>
        <v>398</v>
      </c>
      <c r="O31" s="51">
        <f>'Benešov - Vlašim'!Z19</f>
        <v>129</v>
      </c>
      <c r="P31" s="51" t="str">
        <f>'Benešov - Vlašim'!AB19</f>
        <v>ano</v>
      </c>
      <c r="Q31" s="51">
        <f>'Benešov - Vlašim'!AC19</f>
        <v>3</v>
      </c>
      <c r="R31" s="55">
        <f>'Benešov - Vlašim'!AE19</f>
        <v>0</v>
      </c>
      <c r="S31" s="55" t="str">
        <f>'Benešov - Vlašim'!AD19</f>
        <v>páteřní pomalá</v>
      </c>
      <c r="T31" s="51" t="s">
        <v>8</v>
      </c>
    </row>
    <row r="32" spans="1:20" x14ac:dyDescent="0.25">
      <c r="A32" s="38"/>
      <c r="B32" s="40" t="s">
        <v>47</v>
      </c>
      <c r="C32" s="40">
        <f>'Benešov - Vlašim'!G14</f>
        <v>1</v>
      </c>
      <c r="D32" s="41">
        <f>'Benešov - Vlašim'!H14</f>
        <v>22</v>
      </c>
      <c r="E32" s="44">
        <f>'Benešov - Vlašim'!AG14</f>
        <v>1.0476190476190477</v>
      </c>
      <c r="F32" s="41">
        <f>'Benešov - Vlašim'!I14</f>
        <v>27</v>
      </c>
      <c r="G32" s="42">
        <f>'Benešov - Vlašim'!J14</f>
        <v>1.125</v>
      </c>
      <c r="H32" s="40">
        <f>'Benešov - Vlašim'!K14</f>
        <v>2</v>
      </c>
      <c r="I32" s="40" t="str">
        <f>'Benešov - Vlašim'!L14</f>
        <v>ne</v>
      </c>
      <c r="J32" s="40">
        <f>'Benešov - Vlašim'!T14</f>
        <v>0</v>
      </c>
      <c r="K32" s="40">
        <f>'Benešov - Vlašim'!U14</f>
        <v>100</v>
      </c>
      <c r="L32" s="40">
        <f>'Benešov - Vlašim'!V14</f>
        <v>0</v>
      </c>
      <c r="M32" s="40">
        <f>'Benešov - Vlašim'!X14</f>
        <v>558</v>
      </c>
      <c r="N32" s="40">
        <f>'Benešov - Vlašim'!Y14</f>
        <v>83</v>
      </c>
      <c r="O32" s="40">
        <f>'Benešov - Vlašim'!Z14</f>
        <v>18</v>
      </c>
      <c r="P32" s="40" t="str">
        <f>'Benešov - Vlašim'!AB14</f>
        <v>ne</v>
      </c>
      <c r="Q32" s="40">
        <f>'Benešov - Vlašim'!AC14</f>
        <v>0</v>
      </c>
      <c r="R32" s="43">
        <f>'Benešov - Vlašim'!AE14</f>
        <v>0</v>
      </c>
      <c r="S32" s="43" t="str">
        <f>'Benešov - Vlašim'!AD14</f>
        <v>páteřní rychlá</v>
      </c>
      <c r="T32" s="40" t="s">
        <v>8</v>
      </c>
    </row>
    <row r="33" spans="1:20" x14ac:dyDescent="0.25">
      <c r="A33" s="38"/>
      <c r="B33" s="40" t="s">
        <v>37</v>
      </c>
      <c r="C33" s="40">
        <f>'Benešov - Vlašim'!G12</f>
        <v>1</v>
      </c>
      <c r="D33" s="41">
        <f>'Benešov - Vlašim'!H12</f>
        <v>22</v>
      </c>
      <c r="E33" s="44">
        <f>'Benešov - Vlašim'!AG12</f>
        <v>1.0476190476190477</v>
      </c>
      <c r="F33" s="41">
        <f>'Benešov - Vlašim'!I12</f>
        <v>27</v>
      </c>
      <c r="G33" s="42">
        <f>'Benešov - Vlašim'!J12</f>
        <v>1.125</v>
      </c>
      <c r="H33" s="40">
        <f>'Benešov - Vlašim'!K12</f>
        <v>7</v>
      </c>
      <c r="I33" s="40" t="str">
        <f>'Benešov - Vlašim'!L12</f>
        <v>ano</v>
      </c>
      <c r="J33" s="40">
        <f>'Benešov - Vlašim'!T12</f>
        <v>0</v>
      </c>
      <c r="K33" s="40">
        <f>'Benešov - Vlašim'!U12</f>
        <v>100</v>
      </c>
      <c r="L33" s="40">
        <f>'Benešov - Vlašim'!V12</f>
        <v>0</v>
      </c>
      <c r="M33" s="40">
        <f>'Benešov - Vlašim'!X12</f>
        <v>558</v>
      </c>
      <c r="N33" s="40">
        <f>'Benešov - Vlašim'!Y12</f>
        <v>83</v>
      </c>
      <c r="O33" s="40">
        <f>'Benešov - Vlašim'!Z12</f>
        <v>18</v>
      </c>
      <c r="P33" s="40" t="str">
        <f>'Benešov - Vlašim'!AB12</f>
        <v>ne</v>
      </c>
      <c r="Q33" s="40">
        <f>'Benešov - Vlašim'!AC12</f>
        <v>0</v>
      </c>
      <c r="R33" s="43">
        <f>'Benešov - Vlašim'!AE12</f>
        <v>0</v>
      </c>
      <c r="S33" s="43" t="str">
        <f>'Benešov - Vlašim'!AD12</f>
        <v>páteřní rychlá</v>
      </c>
      <c r="T33" s="40" t="s">
        <v>8</v>
      </c>
    </row>
    <row r="34" spans="1:20" x14ac:dyDescent="0.25">
      <c r="A34" s="38"/>
      <c r="B34" s="51" t="s">
        <v>48</v>
      </c>
      <c r="C34" s="51">
        <f>'Benešov - Vlašim'!G15</f>
        <v>1</v>
      </c>
      <c r="D34" s="52">
        <f>'Benešov - Vlašim'!H15</f>
        <v>22</v>
      </c>
      <c r="E34" s="53">
        <f>'Benešov - Vlašim'!AG15</f>
        <v>1.0476190476190477</v>
      </c>
      <c r="F34" s="52">
        <f>'Benešov - Vlašim'!I15</f>
        <v>32</v>
      </c>
      <c r="G34" s="54">
        <f>'Benešov - Vlašim'!J15</f>
        <v>1.3333333333333333</v>
      </c>
      <c r="H34" s="51">
        <f>'Benešov - Vlašim'!K15</f>
        <v>13</v>
      </c>
      <c r="I34" s="51" t="str">
        <f>'Benešov - Vlašim'!L15</f>
        <v>ano</v>
      </c>
      <c r="J34" s="51">
        <f>'Benešov - Vlašim'!T15</f>
        <v>0</v>
      </c>
      <c r="K34" s="51">
        <f>'Benešov - Vlašim'!U15</f>
        <v>100</v>
      </c>
      <c r="L34" s="51">
        <f>'Benešov - Vlašim'!V15</f>
        <v>0</v>
      </c>
      <c r="M34" s="51">
        <f>'Benešov - Vlašim'!X15</f>
        <v>1151</v>
      </c>
      <c r="N34" s="51">
        <f>'Benešov - Vlašim'!Y15</f>
        <v>184</v>
      </c>
      <c r="O34" s="51">
        <f>'Benešov - Vlašim'!Z15</f>
        <v>28</v>
      </c>
      <c r="P34" s="51" t="str">
        <f>'Benešov - Vlašim'!AB15</f>
        <v>ano</v>
      </c>
      <c r="Q34" s="51">
        <f>'Benešov - Vlašim'!AC15</f>
        <v>2</v>
      </c>
      <c r="R34" s="55">
        <f>'Benešov - Vlašim'!AE15</f>
        <v>0</v>
      </c>
      <c r="S34" s="55" t="str">
        <f>'Benešov - Vlašim'!AD15</f>
        <v>páteřní pomalá</v>
      </c>
      <c r="T34" s="51" t="s">
        <v>8</v>
      </c>
    </row>
    <row r="35" spans="1:20" x14ac:dyDescent="0.25">
      <c r="B35" s="51" t="str">
        <f>'Benešov - Č.Šternberk'!A3</f>
        <v>E91</v>
      </c>
      <c r="C35" s="51">
        <f>'Benešov - Č.Šternberk'!G3</f>
        <v>2</v>
      </c>
      <c r="D35" s="52">
        <f>'Benešov - Č.Šternberk'!H3</f>
        <v>25</v>
      </c>
      <c r="E35" s="54">
        <f>'Benešov - Č.Šternberk'!AG3</f>
        <v>1.0416666666666667</v>
      </c>
      <c r="F35" s="52">
        <f>'Benešov - Č.Šternberk'!I3</f>
        <v>39</v>
      </c>
      <c r="G35" s="54">
        <f>'Benešov - Č.Šternberk'!J3</f>
        <v>1.5</v>
      </c>
      <c r="H35" s="51">
        <f>'Benešov - Č.Šternberk'!K3</f>
        <v>11</v>
      </c>
      <c r="I35" s="51" t="str">
        <f>'Benešov - Č.Šternberk'!L3</f>
        <v>ano</v>
      </c>
      <c r="J35" s="51">
        <f>'Benešov - Č.Šternberk'!T3</f>
        <v>0</v>
      </c>
      <c r="K35" s="51">
        <f>'Benešov - Č.Šternberk'!U3</f>
        <v>95</v>
      </c>
      <c r="L35" s="51">
        <f>'Benešov - Č.Šternberk'!V3</f>
        <v>5</v>
      </c>
      <c r="M35" s="51">
        <f>'Benešov - Č.Šternberk'!X3</f>
        <v>0</v>
      </c>
      <c r="N35" s="51">
        <f>'Benešov - Č.Šternberk'!Y3</f>
        <v>0</v>
      </c>
      <c r="O35" s="51">
        <f>'Benešov - Č.Šternberk'!Z3</f>
        <v>0</v>
      </c>
      <c r="P35" s="51" t="str">
        <f>'Benešov - Č.Šternberk'!AB3</f>
        <v>ano</v>
      </c>
      <c r="Q35" s="51">
        <f>'Benešov - Č.Šternberk'!AC3</f>
        <v>1</v>
      </c>
      <c r="R35" s="55">
        <f>'Benešov - Č.Šternberk'!AE3</f>
        <v>0</v>
      </c>
      <c r="S35" s="51" t="str">
        <f>'Benešov - Č.Šternberk'!AD3</f>
        <v>páteřní pomalá</v>
      </c>
      <c r="T35" s="51" t="s">
        <v>285</v>
      </c>
    </row>
  </sheetData>
  <sortState ref="B4:T35">
    <sortCondition descending="1" ref="R4:R35"/>
  </sortState>
  <mergeCells count="1">
    <mergeCell ref="J2:L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Benešov - Vlašim</vt:lpstr>
      <vt:lpstr>Benešov - Votice</vt:lpstr>
      <vt:lpstr>Benešov - Neveklov</vt:lpstr>
      <vt:lpstr>Benešov - Týnec</vt:lpstr>
      <vt:lpstr>Benešov - Čerčany</vt:lpstr>
      <vt:lpstr>Benešov - Sázava</vt:lpstr>
      <vt:lpstr>Benešov - Č.Šternberk</vt:lpstr>
      <vt:lpstr>shrnutí</vt:lpstr>
      <vt:lpstr>shrnutí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Hlubučková</dc:creator>
  <cp:lastModifiedBy>horažďovský</cp:lastModifiedBy>
  <dcterms:created xsi:type="dcterms:W3CDTF">2018-06-23T21:06:17Z</dcterms:created>
  <dcterms:modified xsi:type="dcterms:W3CDTF">2019-01-14T14:04:48Z</dcterms:modified>
</cp:coreProperties>
</file>